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tabRatio="897" firstSheet="1" activeTab="5"/>
  </bookViews>
  <sheets>
    <sheet name="Finance Cost" sheetId="16" r:id="rId1"/>
    <sheet name="Summary Vespa " sheetId="5" r:id="rId2"/>
    <sheet name="Summary Aprillia 1St Con" sheetId="9" r:id="rId3"/>
    <sheet name="Summary Aprillia 2nd Con" sheetId="15" r:id="rId4"/>
    <sheet name="V. Engine Comp" sheetId="2" r:id="rId5"/>
    <sheet name="V. Parts &amp; Comp" sheetId="1" r:id="rId6"/>
    <sheet name="V. Frame Body" sheetId="4" r:id="rId7"/>
    <sheet name="A.Engine Parts" sheetId="7" r:id="rId8"/>
    <sheet name="A. Frame Body" sheetId="6" r:id="rId9"/>
    <sheet name="A.Parts Comp" sheetId="8" r:id="rId10"/>
    <sheet name="A. Eng Mar'19" sheetId="13" r:id="rId11"/>
    <sheet name="A. FB Mar'19" sheetId="12" r:id="rId12"/>
    <sheet name="A. P&amp;C Mar'19 " sheetId="14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E5" i="15" l="1"/>
  <c r="E6" i="9"/>
  <c r="M6" i="5"/>
  <c r="E15" i="16" l="1"/>
  <c r="G14" i="16"/>
  <c r="H14" i="16" s="1"/>
  <c r="I14" i="16" s="1"/>
  <c r="G13" i="16" l="1"/>
  <c r="H13" i="16" s="1"/>
  <c r="I13" i="16" s="1"/>
  <c r="G12" i="16" l="1"/>
  <c r="H12" i="16" s="1"/>
  <c r="I12" i="16" s="1"/>
  <c r="G11" i="16" l="1"/>
  <c r="H11" i="16" s="1"/>
  <c r="I11" i="16" s="1"/>
  <c r="G10" i="16" l="1"/>
  <c r="H10" i="16" s="1"/>
  <c r="I10" i="16" s="1"/>
  <c r="G9" i="16" l="1"/>
  <c r="H9" i="16" s="1"/>
  <c r="I9" i="16" s="1"/>
  <c r="G8" i="16" l="1"/>
  <c r="H8" i="16" s="1"/>
  <c r="I8" i="16" s="1"/>
  <c r="G7" i="16"/>
  <c r="H7" i="16" s="1"/>
  <c r="I7" i="16" s="1"/>
  <c r="E14" i="16"/>
  <c r="E13" i="16"/>
  <c r="E12" i="16"/>
  <c r="E11" i="16"/>
  <c r="E10" i="16"/>
  <c r="E9" i="16"/>
  <c r="E8" i="16"/>
  <c r="E7" i="16"/>
  <c r="C7" i="16"/>
  <c r="E6" i="16" l="1"/>
  <c r="G6" i="16"/>
  <c r="H6" i="16" s="1"/>
  <c r="I6" i="16" s="1"/>
  <c r="I15" i="16" s="1"/>
  <c r="I17" i="16" s="1"/>
  <c r="C6" i="16"/>
  <c r="F12" i="9" l="1"/>
  <c r="N12" i="5"/>
  <c r="B13" i="14"/>
  <c r="B13" i="13"/>
  <c r="B13" i="12"/>
  <c r="B13" i="7"/>
  <c r="B13" i="8" l="1"/>
  <c r="B13" i="6"/>
  <c r="B12" i="1"/>
  <c r="B15" i="2"/>
  <c r="B12" i="4"/>
  <c r="F11" i="14" l="1"/>
  <c r="F9" i="14"/>
  <c r="F11" i="13"/>
  <c r="F9" i="13"/>
  <c r="F11" i="12"/>
  <c r="F9" i="12"/>
  <c r="F9" i="8"/>
  <c r="F11" i="8"/>
  <c r="D17" i="15"/>
  <c r="C17" i="15"/>
  <c r="B17" i="15"/>
  <c r="C6" i="15"/>
  <c r="C7" i="15" s="1"/>
  <c r="D6" i="15"/>
  <c r="D7" i="15" s="1"/>
  <c r="D9" i="15" s="1"/>
  <c r="B6" i="15"/>
  <c r="B7" i="15" s="1"/>
  <c r="C9" i="15" l="1"/>
  <c r="E7" i="15"/>
  <c r="E9" i="15" s="1"/>
  <c r="B9" i="15"/>
  <c r="E9" i="14"/>
  <c r="E11" i="14" s="1"/>
  <c r="D9" i="14"/>
  <c r="D11" i="14" s="1"/>
  <c r="C9" i="14"/>
  <c r="F7" i="14"/>
  <c r="F17" i="14" l="1"/>
  <c r="F18" i="14" s="1"/>
  <c r="E16" i="14"/>
  <c r="E15" i="14"/>
  <c r="E14" i="14"/>
  <c r="E13" i="14"/>
  <c r="E12" i="14"/>
  <c r="D16" i="14"/>
  <c r="D15" i="14"/>
  <c r="D14" i="14"/>
  <c r="D13" i="14"/>
  <c r="D12" i="14"/>
  <c r="C14" i="14"/>
  <c r="C11" i="14"/>
  <c r="C16" i="14" s="1"/>
  <c r="C12" i="14" l="1"/>
  <c r="C13" i="14"/>
  <c r="E17" i="14"/>
  <c r="E18" i="14" s="1"/>
  <c r="D17" i="14"/>
  <c r="D18" i="14" s="1"/>
  <c r="C15" i="14"/>
  <c r="F17" i="13"/>
  <c r="F18" i="13" s="1"/>
  <c r="E9" i="13"/>
  <c r="E11" i="13" s="1"/>
  <c r="D9" i="13"/>
  <c r="D11" i="13" s="1"/>
  <c r="C9" i="13"/>
  <c r="C11" i="13" s="1"/>
  <c r="F7" i="13"/>
  <c r="C11" i="12"/>
  <c r="E11" i="12"/>
  <c r="E9" i="12"/>
  <c r="C9" i="12"/>
  <c r="D9" i="12"/>
  <c r="D11" i="12" s="1"/>
  <c r="F7" i="12"/>
  <c r="F17" i="6"/>
  <c r="C17" i="14" l="1"/>
  <c r="C18" i="14" s="1"/>
  <c r="E13" i="13"/>
  <c r="E15" i="13"/>
  <c r="E14" i="13"/>
  <c r="E12" i="13"/>
  <c r="E16" i="13"/>
  <c r="C12" i="13"/>
  <c r="C13" i="13"/>
  <c r="C14" i="13"/>
  <c r="C15" i="13"/>
  <c r="C16" i="13"/>
  <c r="D12" i="13"/>
  <c r="D13" i="13"/>
  <c r="D14" i="13"/>
  <c r="D15" i="13"/>
  <c r="D16" i="13"/>
  <c r="F17" i="12" l="1"/>
  <c r="F18" i="12" s="1"/>
  <c r="E13" i="12"/>
  <c r="D11" i="15" s="1"/>
  <c r="C13" i="12"/>
  <c r="B11" i="15" s="1"/>
  <c r="E15" i="12"/>
  <c r="D13" i="15" s="1"/>
  <c r="C15" i="12"/>
  <c r="B13" i="15" s="1"/>
  <c r="C12" i="12"/>
  <c r="E16" i="12"/>
  <c r="D14" i="15" s="1"/>
  <c r="C16" i="12"/>
  <c r="B14" i="15" s="1"/>
  <c r="E12" i="12"/>
  <c r="C14" i="12"/>
  <c r="B12" i="15" s="1"/>
  <c r="E14" i="12"/>
  <c r="D12" i="15" s="1"/>
  <c r="C17" i="13"/>
  <c r="C18" i="13" s="1"/>
  <c r="D17" i="13"/>
  <c r="D18" i="13" s="1"/>
  <c r="E17" i="13"/>
  <c r="E18" i="13" s="1"/>
  <c r="D14" i="12"/>
  <c r="C12" i="15" s="1"/>
  <c r="D13" i="12"/>
  <c r="C11" i="15" s="1"/>
  <c r="D15" i="12"/>
  <c r="C13" i="15" s="1"/>
  <c r="D12" i="12"/>
  <c r="C10" i="15" s="1"/>
  <c r="D16" i="12"/>
  <c r="C14" i="15" s="1"/>
  <c r="C18" i="9"/>
  <c r="L20" i="5"/>
  <c r="K20" i="5"/>
  <c r="J20" i="5"/>
  <c r="I20" i="5"/>
  <c r="H20" i="5"/>
  <c r="G20" i="5"/>
  <c r="F20" i="5"/>
  <c r="E20" i="5"/>
  <c r="D20" i="5"/>
  <c r="C20" i="5"/>
  <c r="B20" i="5"/>
  <c r="D18" i="9"/>
  <c r="B18" i="9"/>
  <c r="E14" i="15" l="1"/>
  <c r="B10" i="15"/>
  <c r="B15" i="15" s="1"/>
  <c r="B16" i="15" s="1"/>
  <c r="B18" i="15" s="1"/>
  <c r="C17" i="12"/>
  <c r="C18" i="12" s="1"/>
  <c r="D10" i="15"/>
  <c r="D15" i="15" s="1"/>
  <c r="D16" i="15" s="1"/>
  <c r="D18" i="15" s="1"/>
  <c r="E17" i="12"/>
  <c r="E18" i="12" s="1"/>
  <c r="E11" i="15"/>
  <c r="C15" i="15"/>
  <c r="C16" i="15" s="1"/>
  <c r="C18" i="15" s="1"/>
  <c r="E12" i="15"/>
  <c r="E13" i="15"/>
  <c r="D17" i="12"/>
  <c r="D18" i="12" s="1"/>
  <c r="E10" i="15" l="1"/>
  <c r="E15" i="15" s="1"/>
  <c r="C7" i="9"/>
  <c r="C8" i="9" s="1"/>
  <c r="C10" i="9" s="1"/>
  <c r="D7" i="9"/>
  <c r="D8" i="9" s="1"/>
  <c r="D10" i="9" s="1"/>
  <c r="B7" i="9"/>
  <c r="B8" i="9" s="1"/>
  <c r="E9" i="8"/>
  <c r="E11" i="8" s="1"/>
  <c r="D9" i="8"/>
  <c r="D11" i="8" s="1"/>
  <c r="C9" i="8"/>
  <c r="F7" i="8"/>
  <c r="E9" i="7"/>
  <c r="E11" i="7" s="1"/>
  <c r="D9" i="7"/>
  <c r="D11" i="7" s="1"/>
  <c r="C9" i="7"/>
  <c r="F7" i="7"/>
  <c r="E9" i="6"/>
  <c r="E11" i="6" s="1"/>
  <c r="D9" i="6"/>
  <c r="D11" i="6" s="1"/>
  <c r="C9" i="6"/>
  <c r="C11" i="6" s="1"/>
  <c r="F7" i="6"/>
  <c r="F9" i="7" l="1"/>
  <c r="F11" i="7" s="1"/>
  <c r="D13" i="7" s="1"/>
  <c r="E8" i="9"/>
  <c r="E10" i="9" s="1"/>
  <c r="F17" i="8"/>
  <c r="F18" i="8" s="1"/>
  <c r="D14" i="7"/>
  <c r="E12" i="7"/>
  <c r="D12" i="7"/>
  <c r="E15" i="7"/>
  <c r="E16" i="7"/>
  <c r="D15" i="7"/>
  <c r="D16" i="7"/>
  <c r="E13" i="7"/>
  <c r="E14" i="7"/>
  <c r="B10" i="9"/>
  <c r="C11" i="8"/>
  <c r="F17" i="7"/>
  <c r="F18" i="7" s="1"/>
  <c r="C11" i="7"/>
  <c r="F9" i="6"/>
  <c r="F11" i="6" s="1"/>
  <c r="L18" i="5"/>
  <c r="K18" i="5"/>
  <c r="J18" i="5"/>
  <c r="I18" i="5"/>
  <c r="H18" i="5"/>
  <c r="G18" i="5"/>
  <c r="F18" i="5"/>
  <c r="E18" i="5"/>
  <c r="D18" i="5"/>
  <c r="C18" i="5"/>
  <c r="B18" i="5"/>
  <c r="E17" i="7" l="1"/>
  <c r="E18" i="7" s="1"/>
  <c r="C12" i="8"/>
  <c r="D14" i="8"/>
  <c r="E14" i="8"/>
  <c r="D17" i="7"/>
  <c r="D18" i="7" s="1"/>
  <c r="D12" i="8"/>
  <c r="D16" i="8"/>
  <c r="D13" i="8"/>
  <c r="E12" i="8"/>
  <c r="D15" i="8"/>
  <c r="E16" i="8"/>
  <c r="D15" i="9" s="1"/>
  <c r="E15" i="8"/>
  <c r="E13" i="8"/>
  <c r="C16" i="8"/>
  <c r="F18" i="6"/>
  <c r="C13" i="6"/>
  <c r="D14" i="6"/>
  <c r="E15" i="6"/>
  <c r="D12" i="6"/>
  <c r="D13" i="6"/>
  <c r="C12" i="9" s="1"/>
  <c r="E14" i="6"/>
  <c r="C16" i="6"/>
  <c r="E12" i="6"/>
  <c r="C14" i="6"/>
  <c r="E13" i="6"/>
  <c r="C15" i="6"/>
  <c r="D16" i="6"/>
  <c r="C15" i="9" s="1"/>
  <c r="C12" i="6"/>
  <c r="D15" i="6"/>
  <c r="E16" i="6"/>
  <c r="C11" i="9"/>
  <c r="C16" i="7"/>
  <c r="C13" i="7"/>
  <c r="C12" i="7"/>
  <c r="C14" i="7"/>
  <c r="C15" i="7"/>
  <c r="C13" i="8"/>
  <c r="C14" i="8"/>
  <c r="C15" i="8"/>
  <c r="L7" i="5"/>
  <c r="K7" i="5"/>
  <c r="K8" i="5" s="1"/>
  <c r="K10" i="5" s="1"/>
  <c r="J7" i="5"/>
  <c r="I7" i="5"/>
  <c r="H7" i="5"/>
  <c r="G7" i="5"/>
  <c r="F7" i="5"/>
  <c r="E7" i="5"/>
  <c r="I8" i="4"/>
  <c r="I10" i="4" s="1"/>
  <c r="F8" i="4"/>
  <c r="F10" i="4" s="1"/>
  <c r="I20" i="2"/>
  <c r="I19" i="2"/>
  <c r="F19" i="2"/>
  <c r="F20" i="2" s="1"/>
  <c r="F16" i="2"/>
  <c r="F15" i="2"/>
  <c r="F13" i="2"/>
  <c r="F18" i="2" s="1"/>
  <c r="I16" i="2"/>
  <c r="I15" i="2"/>
  <c r="I13" i="2"/>
  <c r="I18" i="2" s="1"/>
  <c r="F11" i="2"/>
  <c r="I11" i="2"/>
  <c r="F10" i="1"/>
  <c r="I10" i="1"/>
  <c r="I8" i="1"/>
  <c r="F8" i="1"/>
  <c r="M11" i="5"/>
  <c r="M12" i="5"/>
  <c r="M13" i="5"/>
  <c r="M14" i="5"/>
  <c r="M15" i="5"/>
  <c r="C7" i="5"/>
  <c r="D7" i="5"/>
  <c r="B7" i="5"/>
  <c r="M8" i="4"/>
  <c r="M10" i="4" s="1"/>
  <c r="L8" i="4"/>
  <c r="L10" i="4" s="1"/>
  <c r="K8" i="4"/>
  <c r="K10" i="4" s="1"/>
  <c r="J8" i="4"/>
  <c r="J10" i="4" s="1"/>
  <c r="H8" i="4"/>
  <c r="H10" i="4" s="1"/>
  <c r="G8" i="4"/>
  <c r="G10" i="4" s="1"/>
  <c r="E8" i="4"/>
  <c r="E10" i="4" s="1"/>
  <c r="D8" i="4"/>
  <c r="C8" i="4"/>
  <c r="C10" i="4" s="1"/>
  <c r="N6" i="4"/>
  <c r="F8" i="5" l="1"/>
  <c r="F10" i="5" s="1"/>
  <c r="L8" i="5"/>
  <c r="L10" i="5" s="1"/>
  <c r="C8" i="5"/>
  <c r="C10" i="5" s="1"/>
  <c r="I8" i="5"/>
  <c r="I10" i="5" s="1"/>
  <c r="E8" i="5"/>
  <c r="E10" i="5" s="1"/>
  <c r="J8" i="5"/>
  <c r="J10" i="5" s="1"/>
  <c r="D8" i="5"/>
  <c r="D10" i="5" s="1"/>
  <c r="G8" i="5"/>
  <c r="G10" i="5" s="1"/>
  <c r="H8" i="5"/>
  <c r="H10" i="5" s="1"/>
  <c r="B8" i="5"/>
  <c r="D13" i="9"/>
  <c r="C13" i="9"/>
  <c r="C16" i="9" s="1"/>
  <c r="C17" i="9" s="1"/>
  <c r="C19" i="9" s="1"/>
  <c r="C17" i="6"/>
  <c r="C18" i="6" s="1"/>
  <c r="E17" i="6"/>
  <c r="D17" i="6"/>
  <c r="D18" i="6" s="1"/>
  <c r="D14" i="9"/>
  <c r="D11" i="9"/>
  <c r="E17" i="8"/>
  <c r="E18" i="8" s="1"/>
  <c r="C14" i="9"/>
  <c r="D17" i="8"/>
  <c r="D18" i="8" s="1"/>
  <c r="D12" i="9"/>
  <c r="B11" i="9"/>
  <c r="B12" i="9"/>
  <c r="B15" i="9"/>
  <c r="E15" i="9" s="1"/>
  <c r="B14" i="9"/>
  <c r="B13" i="9"/>
  <c r="E18" i="6"/>
  <c r="C17" i="7"/>
  <c r="C18" i="7" s="1"/>
  <c r="C17" i="8"/>
  <c r="C18" i="8" s="1"/>
  <c r="F17" i="2"/>
  <c r="F14" i="2"/>
  <c r="I17" i="2"/>
  <c r="I14" i="2"/>
  <c r="N8" i="4"/>
  <c r="N10" i="4" s="1"/>
  <c r="D10" i="4"/>
  <c r="M11" i="2"/>
  <c r="M13" i="2" s="1"/>
  <c r="L11" i="2"/>
  <c r="L13" i="2" s="1"/>
  <c r="K11" i="2"/>
  <c r="K13" i="2" s="1"/>
  <c r="J11" i="2"/>
  <c r="J13" i="2" s="1"/>
  <c r="H11" i="2"/>
  <c r="H13" i="2" s="1"/>
  <c r="G11" i="2"/>
  <c r="G13" i="2" s="1"/>
  <c r="E11" i="2"/>
  <c r="E13" i="2" s="1"/>
  <c r="D11" i="2"/>
  <c r="C11" i="2"/>
  <c r="C13" i="2" s="1"/>
  <c r="N9" i="2"/>
  <c r="M8" i="1"/>
  <c r="M10" i="1" s="1"/>
  <c r="L8" i="1"/>
  <c r="K8" i="1"/>
  <c r="K10" i="1" s="1"/>
  <c r="J8" i="1"/>
  <c r="J10" i="1" s="1"/>
  <c r="H8" i="1"/>
  <c r="H10" i="1" s="1"/>
  <c r="G8" i="1"/>
  <c r="G10" i="1" s="1"/>
  <c r="E8" i="1"/>
  <c r="E10" i="1" s="1"/>
  <c r="D8" i="1"/>
  <c r="D10" i="1" s="1"/>
  <c r="C8" i="1"/>
  <c r="C10" i="1" s="1"/>
  <c r="N6" i="1"/>
  <c r="E13" i="9" l="1"/>
  <c r="B10" i="5"/>
  <c r="M8" i="5"/>
  <c r="E14" i="9"/>
  <c r="E11" i="9"/>
  <c r="D16" i="9"/>
  <c r="D17" i="9" s="1"/>
  <c r="D19" i="9" s="1"/>
  <c r="E12" i="9"/>
  <c r="B16" i="9"/>
  <c r="B17" i="9" s="1"/>
  <c r="B19" i="9" s="1"/>
  <c r="I13" i="4"/>
  <c r="I11" i="4"/>
  <c r="I14" i="4"/>
  <c r="I12" i="4"/>
  <c r="I15" i="4"/>
  <c r="J15" i="4"/>
  <c r="F13" i="4"/>
  <c r="F12" i="4"/>
  <c r="F15" i="4"/>
  <c r="F11" i="4"/>
  <c r="F14" i="4"/>
  <c r="H15" i="4"/>
  <c r="C13" i="4"/>
  <c r="C11" i="4"/>
  <c r="L12" i="4"/>
  <c r="H11" i="4"/>
  <c r="E15" i="4"/>
  <c r="C15" i="4"/>
  <c r="H13" i="4"/>
  <c r="L13" i="4"/>
  <c r="H12" i="4"/>
  <c r="G13" i="4"/>
  <c r="E11" i="4"/>
  <c r="G11" i="4"/>
  <c r="C14" i="4"/>
  <c r="G14" i="4"/>
  <c r="K14" i="4"/>
  <c r="K12" i="4"/>
  <c r="L15" i="4"/>
  <c r="D15" i="4"/>
  <c r="C12" i="4"/>
  <c r="J14" i="4"/>
  <c r="K15" i="4"/>
  <c r="G12" i="4"/>
  <c r="E14" i="4"/>
  <c r="E12" i="4"/>
  <c r="G15" i="4"/>
  <c r="M11" i="4"/>
  <c r="H14" i="4"/>
  <c r="N16" i="4"/>
  <c r="N17" i="4" s="1"/>
  <c r="J11" i="4"/>
  <c r="M13" i="4"/>
  <c r="M12" i="4"/>
  <c r="J12" i="4"/>
  <c r="E13" i="4"/>
  <c r="J13" i="4"/>
  <c r="M15" i="4"/>
  <c r="L14" i="4"/>
  <c r="K13" i="4"/>
  <c r="L11" i="4"/>
  <c r="K11" i="4"/>
  <c r="M14" i="4"/>
  <c r="D13" i="4"/>
  <c r="D14" i="4"/>
  <c r="D11" i="4"/>
  <c r="D12" i="4"/>
  <c r="N11" i="2"/>
  <c r="N13" i="2" s="1"/>
  <c r="K16" i="2" s="1"/>
  <c r="D13" i="2"/>
  <c r="N8" i="1"/>
  <c r="N10" i="1" s="1"/>
  <c r="L10" i="1"/>
  <c r="M10" i="5" l="1"/>
  <c r="M16" i="5" s="1"/>
  <c r="M17" i="5" s="1"/>
  <c r="E16" i="9"/>
  <c r="E17" i="9" s="1"/>
  <c r="D12" i="1"/>
  <c r="G15" i="1"/>
  <c r="H14" i="1"/>
  <c r="I13" i="1"/>
  <c r="H13" i="5" s="1"/>
  <c r="J12" i="1"/>
  <c r="F12" i="1"/>
  <c r="E12" i="5" s="1"/>
  <c r="G11" i="1"/>
  <c r="G14" i="1"/>
  <c r="J11" i="1"/>
  <c r="F11" i="1"/>
  <c r="I15" i="1"/>
  <c r="H15" i="5" s="1"/>
  <c r="J14" i="1"/>
  <c r="F14" i="1"/>
  <c r="E14" i="5" s="1"/>
  <c r="G13" i="1"/>
  <c r="H12" i="1"/>
  <c r="I11" i="1"/>
  <c r="J15" i="1"/>
  <c r="I12" i="1"/>
  <c r="H12" i="5" s="1"/>
  <c r="H15" i="1"/>
  <c r="I14" i="1"/>
  <c r="H14" i="5" s="1"/>
  <c r="J13" i="1"/>
  <c r="F13" i="1"/>
  <c r="E13" i="5" s="1"/>
  <c r="G12" i="1"/>
  <c r="H11" i="1"/>
  <c r="F15" i="1"/>
  <c r="E15" i="5" s="1"/>
  <c r="H13" i="1"/>
  <c r="I16" i="4"/>
  <c r="I17" i="4" s="1"/>
  <c r="H16" i="4"/>
  <c r="H17" i="4" s="1"/>
  <c r="C16" i="4"/>
  <c r="C17" i="4" s="1"/>
  <c r="F16" i="4"/>
  <c r="F17" i="4" s="1"/>
  <c r="M16" i="4"/>
  <c r="M17" i="4" s="1"/>
  <c r="E16" i="4"/>
  <c r="E17" i="4" s="1"/>
  <c r="M14" i="1"/>
  <c r="M15" i="1"/>
  <c r="D14" i="1"/>
  <c r="N16" i="1"/>
  <c r="N17" i="1" s="1"/>
  <c r="K12" i="1"/>
  <c r="K15" i="1"/>
  <c r="M13" i="1"/>
  <c r="L13" i="1"/>
  <c r="K14" i="1"/>
  <c r="M12" i="1"/>
  <c r="D11" i="1"/>
  <c r="C11" i="1"/>
  <c r="K13" i="1"/>
  <c r="M11" i="1"/>
  <c r="L15" i="1"/>
  <c r="C14" i="1"/>
  <c r="E12" i="1"/>
  <c r="E15" i="1"/>
  <c r="K11" i="1"/>
  <c r="E14" i="1"/>
  <c r="L12" i="1"/>
  <c r="D13" i="1"/>
  <c r="D15" i="1"/>
  <c r="C12" i="1"/>
  <c r="C15" i="1"/>
  <c r="E13" i="1"/>
  <c r="L11" i="1"/>
  <c r="L14" i="1"/>
  <c r="C13" i="1"/>
  <c r="E11" i="1"/>
  <c r="G16" i="4"/>
  <c r="G17" i="4" s="1"/>
  <c r="J16" i="4"/>
  <c r="J17" i="4" s="1"/>
  <c r="L16" i="4"/>
  <c r="L17" i="4" s="1"/>
  <c r="K16" i="4"/>
  <c r="K17" i="4" s="1"/>
  <c r="D16" i="4"/>
  <c r="D17" i="4" s="1"/>
  <c r="E16" i="2"/>
  <c r="C18" i="2"/>
  <c r="H14" i="2"/>
  <c r="G17" i="2"/>
  <c r="H15" i="2"/>
  <c r="G12" i="5" s="1"/>
  <c r="K17" i="2"/>
  <c r="G14" i="2"/>
  <c r="E18" i="2"/>
  <c r="J14" i="2"/>
  <c r="H16" i="2"/>
  <c r="G13" i="5" s="1"/>
  <c r="D18" i="2"/>
  <c r="H17" i="2"/>
  <c r="D14" i="2"/>
  <c r="M14" i="2"/>
  <c r="J16" i="2"/>
  <c r="I13" i="5" s="1"/>
  <c r="G18" i="2"/>
  <c r="F15" i="5" s="1"/>
  <c r="J17" i="2"/>
  <c r="I14" i="5" s="1"/>
  <c r="K18" i="2"/>
  <c r="C16" i="2"/>
  <c r="L16" i="2"/>
  <c r="N19" i="2"/>
  <c r="N20" i="2" s="1"/>
  <c r="K14" i="2"/>
  <c r="C15" i="2"/>
  <c r="M18" i="2"/>
  <c r="E17" i="2"/>
  <c r="K15" i="2"/>
  <c r="C14" i="2"/>
  <c r="G16" i="2"/>
  <c r="F13" i="5" s="1"/>
  <c r="M15" i="2"/>
  <c r="G15" i="2"/>
  <c r="L17" i="2"/>
  <c r="M17" i="2"/>
  <c r="C17" i="2"/>
  <c r="E14" i="2"/>
  <c r="H18" i="2"/>
  <c r="M16" i="2"/>
  <c r="E15" i="2"/>
  <c r="L18" i="2"/>
  <c r="L14" i="2"/>
  <c r="J15" i="2"/>
  <c r="I12" i="5" s="1"/>
  <c r="L15" i="2"/>
  <c r="J18" i="2"/>
  <c r="I15" i="5" s="1"/>
  <c r="D16" i="2"/>
  <c r="D17" i="2"/>
  <c r="D15" i="2"/>
  <c r="C12" i="5" s="1"/>
  <c r="G15" i="5" l="1"/>
  <c r="F11" i="5"/>
  <c r="F12" i="5"/>
  <c r="F14" i="5"/>
  <c r="G11" i="5"/>
  <c r="I16" i="1"/>
  <c r="I17" i="1" s="1"/>
  <c r="H11" i="5"/>
  <c r="H16" i="5" s="1"/>
  <c r="H17" i="5" s="1"/>
  <c r="H19" i="5" s="1"/>
  <c r="H16" i="1"/>
  <c r="H17" i="1" s="1"/>
  <c r="G16" i="1"/>
  <c r="G17" i="1" s="1"/>
  <c r="F16" i="1"/>
  <c r="F17" i="1" s="1"/>
  <c r="E11" i="5"/>
  <c r="E16" i="5" s="1"/>
  <c r="E17" i="5" s="1"/>
  <c r="E19" i="5" s="1"/>
  <c r="J16" i="1"/>
  <c r="J17" i="1" s="1"/>
  <c r="B13" i="5"/>
  <c r="L13" i="5"/>
  <c r="L12" i="5"/>
  <c r="B12" i="5"/>
  <c r="L14" i="5"/>
  <c r="K14" i="5"/>
  <c r="D14" i="5"/>
  <c r="D12" i="5"/>
  <c r="J15" i="5"/>
  <c r="C14" i="5"/>
  <c r="K11" i="5"/>
  <c r="D13" i="5"/>
  <c r="J11" i="5"/>
  <c r="B14" i="5"/>
  <c r="B11" i="5"/>
  <c r="J14" i="5"/>
  <c r="J12" i="5"/>
  <c r="L15" i="5"/>
  <c r="D11" i="5"/>
  <c r="B15" i="5"/>
  <c r="C13" i="5"/>
  <c r="K15" i="5"/>
  <c r="C11" i="5"/>
  <c r="K13" i="5"/>
  <c r="L16" i="1"/>
  <c r="L17" i="1" s="1"/>
  <c r="K12" i="5"/>
  <c r="E16" i="1"/>
  <c r="E17" i="1" s="1"/>
  <c r="D15" i="5"/>
  <c r="M16" i="1"/>
  <c r="M17" i="1" s="1"/>
  <c r="L11" i="5"/>
  <c r="G14" i="5"/>
  <c r="D16" i="1"/>
  <c r="D17" i="1" s="1"/>
  <c r="C15" i="5"/>
  <c r="K16" i="1"/>
  <c r="K17" i="1" s="1"/>
  <c r="J13" i="5"/>
  <c r="I11" i="5"/>
  <c r="I16" i="5" s="1"/>
  <c r="I17" i="5" s="1"/>
  <c r="I19" i="5" s="1"/>
  <c r="C16" i="1"/>
  <c r="C17" i="1" s="1"/>
  <c r="C19" i="2"/>
  <c r="C20" i="2" s="1"/>
  <c r="M19" i="2"/>
  <c r="M20" i="2" s="1"/>
  <c r="J19" i="2"/>
  <c r="J20" i="2" s="1"/>
  <c r="G19" i="2"/>
  <c r="G20" i="2" s="1"/>
  <c r="L19" i="2"/>
  <c r="L20" i="2" s="1"/>
  <c r="H19" i="2"/>
  <c r="H20" i="2" s="1"/>
  <c r="K19" i="2"/>
  <c r="K20" i="2" s="1"/>
  <c r="E19" i="2"/>
  <c r="E20" i="2" s="1"/>
  <c r="D19" i="2"/>
  <c r="D20" i="2" s="1"/>
  <c r="G16" i="5" l="1"/>
  <c r="G17" i="5" s="1"/>
  <c r="G19" i="5" s="1"/>
  <c r="J16" i="5"/>
  <c r="J17" i="5" s="1"/>
  <c r="J19" i="5" s="1"/>
  <c r="F16" i="5"/>
  <c r="F17" i="5" s="1"/>
  <c r="F19" i="5" s="1"/>
  <c r="L16" i="5"/>
  <c r="L17" i="5" s="1"/>
  <c r="L19" i="5" s="1"/>
  <c r="B16" i="5"/>
  <c r="B17" i="5" s="1"/>
  <c r="B19" i="5" s="1"/>
  <c r="D16" i="5"/>
  <c r="D17" i="5" s="1"/>
  <c r="D19" i="5" s="1"/>
  <c r="K16" i="5"/>
  <c r="K17" i="5" s="1"/>
  <c r="K19" i="5" s="1"/>
  <c r="C16" i="5"/>
  <c r="C17" i="5" s="1"/>
  <c r="C19" i="5" s="1"/>
</calcChain>
</file>

<file path=xl/sharedStrings.xml><?xml version="1.0" encoding="utf-8"?>
<sst xmlns="http://schemas.openxmlformats.org/spreadsheetml/2006/main" count="274" uniqueCount="59">
  <si>
    <t>Vespa LX Notte 125</t>
  </si>
  <si>
    <t>Vespa LX 125</t>
  </si>
  <si>
    <t>Vespa SXL 125</t>
  </si>
  <si>
    <t>Vespa VXL 125</t>
  </si>
  <si>
    <t>Vespa VXL 125 Elegnate</t>
  </si>
  <si>
    <t xml:space="preserve">Vespa VXL 150 </t>
  </si>
  <si>
    <t>Aprillia SR 150 Race</t>
  </si>
  <si>
    <t>Parts &amp; Componenet</t>
  </si>
  <si>
    <t>Invoice Price</t>
  </si>
  <si>
    <t xml:space="preserve">Vespa SXL 150 </t>
  </si>
  <si>
    <t>Particulars</t>
  </si>
  <si>
    <t>Sales  Qty</t>
  </si>
  <si>
    <t>Total Invoice value $</t>
  </si>
  <si>
    <t>Total</t>
  </si>
  <si>
    <t>Exchange Rate</t>
  </si>
  <si>
    <t>Total Invoice value in BDT</t>
  </si>
  <si>
    <t>Freight</t>
  </si>
  <si>
    <t>Bank Charge</t>
  </si>
  <si>
    <t>Insurance</t>
  </si>
  <si>
    <t>C&amp;F</t>
  </si>
  <si>
    <t>Duty Tax</t>
  </si>
  <si>
    <t>Per unit</t>
  </si>
  <si>
    <t>Aprillia SR 125</t>
  </si>
  <si>
    <t>Engine Comp</t>
  </si>
  <si>
    <t>Summary</t>
  </si>
  <si>
    <t>Vespa SXL 125 Matt</t>
  </si>
  <si>
    <t>Vespa SXL 150  Matt Dragon</t>
  </si>
  <si>
    <t>Vespa SXL 150 Matt Red Dragon</t>
  </si>
  <si>
    <t>Frame Body</t>
  </si>
  <si>
    <t>Landed Cost PU Actual</t>
  </si>
  <si>
    <t>Favorable Variance</t>
  </si>
  <si>
    <t>Landed Cost PU Estimated</t>
  </si>
  <si>
    <t>FX 150CC CBF</t>
  </si>
  <si>
    <t>CAFEE 150 CC</t>
  </si>
  <si>
    <t>Terra 150 CC</t>
  </si>
  <si>
    <t>Engine</t>
  </si>
  <si>
    <t xml:space="preserve">Invoice Price </t>
  </si>
  <si>
    <t xml:space="preserve">Freight </t>
  </si>
  <si>
    <t>FX 125CC CBF</t>
  </si>
  <si>
    <t>GPR 150 CC</t>
  </si>
  <si>
    <t>Runner Automobiles Ltd</t>
  </si>
  <si>
    <t>Landed Cost Piaggio</t>
  </si>
  <si>
    <t>1ST Consignment</t>
  </si>
  <si>
    <t>2nd Consignment</t>
  </si>
  <si>
    <t>%</t>
  </si>
  <si>
    <t>Vespa VXL 150 Elegnate</t>
  </si>
  <si>
    <t>LC No</t>
  </si>
  <si>
    <t>Date of Receipt</t>
  </si>
  <si>
    <t>Today</t>
  </si>
  <si>
    <t>Finance Cost</t>
  </si>
  <si>
    <t>Charges</t>
  </si>
  <si>
    <t>Invoice</t>
  </si>
  <si>
    <t>Total Value</t>
  </si>
  <si>
    <t>SL</t>
  </si>
  <si>
    <t>147818012161-1</t>
  </si>
  <si>
    <t>147818012161-2</t>
  </si>
  <si>
    <t>147818012161-3</t>
  </si>
  <si>
    <t>No of Holdings Days</t>
  </si>
  <si>
    <t>Total Holding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</si>
</sst>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43" fontId="0" fillId="0" borderId="1" xfId="1" applyFont="1" applyBorder="1"/>
    <xf numFmtId="164" fontId="0" fillId="0" borderId="1" xfId="1" applyNumberFormat="1" applyFont="1" applyBorder="1"/>
    <xf numFmtId="43" fontId="2" fillId="0" borderId="1" xfId="1" applyFont="1" applyBorder="1"/>
    <xf numFmtId="164" fontId="2" fillId="0" borderId="1" xfId="1" applyNumberFormat="1" applyFont="1" applyBorder="1"/>
    <xf numFmtId="43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wrapText="1"/>
    </xf>
    <xf numFmtId="43" fontId="2" fillId="2" borderId="1" xfId="1" applyFont="1" applyFill="1" applyBorder="1"/>
    <xf numFmtId="164" fontId="2" fillId="2" borderId="1" xfId="1" applyNumberFormat="1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43" fontId="4" fillId="2" borderId="1" xfId="1" applyFont="1" applyFill="1" applyBorder="1"/>
    <xf numFmtId="164" fontId="4" fillId="2" borderId="1" xfId="1" applyNumberFormat="1" applyFont="1" applyFill="1" applyBorder="1"/>
    <xf numFmtId="0" fontId="3" fillId="0" borderId="0" xfId="0" applyFont="1"/>
    <xf numFmtId="43" fontId="0" fillId="0" borderId="1" xfId="1" applyNumberFormat="1" applyFont="1" applyBorder="1"/>
    <xf numFmtId="43" fontId="2" fillId="2" borderId="0" xfId="1" applyFont="1" applyFill="1" applyBorder="1"/>
    <xf numFmtId="164" fontId="2" fillId="2" borderId="0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9" fontId="0" fillId="0" borderId="1" xfId="2" applyFont="1" applyBorder="1"/>
    <xf numFmtId="9" fontId="2" fillId="0" borderId="1" xfId="2" applyFont="1" applyBorder="1"/>
    <xf numFmtId="43" fontId="2" fillId="0" borderId="0" xfId="1" applyFont="1"/>
    <xf numFmtId="9" fontId="0" fillId="0" borderId="0" xfId="2" applyFont="1"/>
    <xf numFmtId="43" fontId="0" fillId="0" borderId="0" xfId="0" applyNumberFormat="1"/>
    <xf numFmtId="164" fontId="0" fillId="0" borderId="0" xfId="0" applyNumberFormat="1"/>
    <xf numFmtId="43" fontId="0" fillId="0" borderId="0" xfId="1" applyNumberFormat="1" applyFon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1" xfId="1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164" fontId="2" fillId="3" borderId="1" xfId="1" applyNumberFormat="1" applyFont="1" applyFill="1" applyBorder="1"/>
    <xf numFmtId="164" fontId="2" fillId="3" borderId="1" xfId="0" applyNumberFormat="1" applyFont="1" applyFill="1" applyBorder="1"/>
    <xf numFmtId="164" fontId="2" fillId="0" borderId="0" xfId="1" applyNumberFormat="1" applyFont="1"/>
    <xf numFmtId="9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2" fillId="4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Buildup/Piaggio/Piaggio%20Soman/20191303_Piaggio%20Busines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Buildup/Piaggio/Piaggio%20Soman/20191303_Piaggio%20Business%20Model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BS-2W"/>
      <sheetName val="Draft PnL"/>
      <sheetName val="LC Plan"/>
      <sheetName val="Import plan (Finance Cost)"/>
      <sheetName val="MRP"/>
      <sheetName val="2W Turnover"/>
      <sheetName val="Cash Flow"/>
      <sheetName val="Cash Budget"/>
      <sheetName val="Finance Cost"/>
      <sheetName val="Asset Schedule"/>
      <sheetName val="Factory Overhead"/>
      <sheetName val="HR Expenses"/>
      <sheetName val="Project Development"/>
      <sheetName val="Selling Expense"/>
      <sheetName val="Marketing Expense"/>
      <sheetName val="Collection Summary (DLR)"/>
      <sheetName val="Collection Summary (Others)"/>
      <sheetName val="Variable &amp; Fixed Ex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6">
          <cell r="E46">
            <v>108189.9101596438</v>
          </cell>
          <cell r="F46">
            <v>112084.26013164446</v>
          </cell>
          <cell r="G46">
            <v>132651.29592127301</v>
          </cell>
          <cell r="H46">
            <v>133989.97872414824</v>
          </cell>
          <cell r="I46">
            <v>126688.07252664698</v>
          </cell>
          <cell r="J46">
            <v>146890.01300640052</v>
          </cell>
          <cell r="K46">
            <v>142143.77397802466</v>
          </cell>
          <cell r="L46">
            <v>140805.09117514946</v>
          </cell>
          <cell r="M46">
            <v>135693.75683689857</v>
          </cell>
          <cell r="N46">
            <v>105877.63986376837</v>
          </cell>
          <cell r="O46">
            <v>125592.7865970218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BS-2W"/>
      <sheetName val="Draft PnL"/>
      <sheetName val="LC Plan"/>
      <sheetName val="Import plan (Finance Cost)"/>
      <sheetName val="MRP"/>
      <sheetName val="2W Turnover"/>
      <sheetName val="Cash Flow"/>
      <sheetName val="Cash Budget"/>
      <sheetName val="Finance Cost"/>
      <sheetName val="Asset Schedule"/>
      <sheetName val="Factory Overhead"/>
      <sheetName val="HR Expenses"/>
      <sheetName val="Project Development"/>
      <sheetName val="Selling Expense"/>
      <sheetName val="Marketing Expense"/>
      <sheetName val="Collection Summary (DLR)"/>
      <sheetName val="Collection Summary (Others)"/>
      <sheetName val="Variable &amp; Fixed Exp."/>
    </sheetNames>
    <sheetDataSet>
      <sheetData sheetId="0"/>
      <sheetData sheetId="1"/>
      <sheetData sheetId="2"/>
      <sheetData sheetId="3"/>
      <sheetData sheetId="4"/>
      <sheetData sheetId="5">
        <row r="9">
          <cell r="E9">
            <v>889</v>
          </cell>
          <cell r="F9">
            <v>921</v>
          </cell>
          <cell r="G9">
            <v>1090</v>
          </cell>
          <cell r="H9">
            <v>1101</v>
          </cell>
          <cell r="I9">
            <v>1041</v>
          </cell>
          <cell r="J9">
            <v>1207</v>
          </cell>
          <cell r="K9">
            <v>1168</v>
          </cell>
          <cell r="L9">
            <v>1157</v>
          </cell>
          <cell r="M9">
            <v>1115</v>
          </cell>
          <cell r="N9">
            <v>870</v>
          </cell>
          <cell r="O9">
            <v>1032</v>
          </cell>
        </row>
        <row r="46">
          <cell r="P46">
            <v>139167.8416653997</v>
          </cell>
          <cell r="Q46">
            <v>230933.05503697321</v>
          </cell>
          <cell r="R46">
            <v>139739.4043165308</v>
          </cell>
          <cell r="S46">
            <v>200168.20674584791</v>
          </cell>
          <cell r="T46">
            <v>202619.77524262914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8"/>
  <sheetViews>
    <sheetView showGridLines="0" workbookViewId="0">
      <selection activeCell="M17" sqref="M17"/>
    </sheetView>
  </sheetViews>
  <sheetFormatPr defaultRowHeight="15" x14ac:dyDescent="0.25"/>
  <cols>
    <col min="1" max="1" width="5.42578125" customWidth="1"/>
    <col min="2" max="2" width="16.28515625" customWidth="1"/>
    <col min="3" max="4" width="12.140625" customWidth="1"/>
    <col min="5" max="5" width="12.5703125" bestFit="1" customWidth="1"/>
    <col min="6" max="6" width="14.7109375" bestFit="1" customWidth="1"/>
    <col min="7" max="7" width="13.140625" customWidth="1"/>
    <col min="8" max="8" width="18.85546875" bestFit="1" customWidth="1"/>
    <col min="9" max="9" width="13.28515625" bestFit="1" customWidth="1"/>
  </cols>
  <sheetData>
    <row r="4" spans="1:9" x14ac:dyDescent="0.25">
      <c r="I4" s="40">
        <v>0.12</v>
      </c>
    </row>
    <row r="5" spans="1:9" x14ac:dyDescent="0.25">
      <c r="A5" s="33" t="s">
        <v>53</v>
      </c>
      <c r="B5" s="34" t="s">
        <v>46</v>
      </c>
      <c r="C5" s="33" t="s">
        <v>51</v>
      </c>
      <c r="D5" s="33" t="s">
        <v>50</v>
      </c>
      <c r="E5" s="33" t="s">
        <v>52</v>
      </c>
      <c r="F5" s="35" t="s">
        <v>47</v>
      </c>
      <c r="G5" s="35" t="s">
        <v>48</v>
      </c>
      <c r="H5" s="36" t="s">
        <v>57</v>
      </c>
      <c r="I5" s="36" t="s">
        <v>49</v>
      </c>
    </row>
    <row r="6" spans="1:9" x14ac:dyDescent="0.25">
      <c r="A6" s="28">
        <v>1</v>
      </c>
      <c r="B6" s="3">
        <v>174218020117</v>
      </c>
      <c r="C6" s="3">
        <f>360097*84</f>
        <v>30248148</v>
      </c>
      <c r="D6" s="3">
        <v>15570979.969999999</v>
      </c>
      <c r="E6" s="3">
        <f>SUM(C6:D6)</f>
        <v>45819127.969999999</v>
      </c>
      <c r="F6" s="29">
        <v>43549</v>
      </c>
      <c r="G6" s="29">
        <f t="shared" ref="G6:G14" ca="1" si="0">TODAY()</f>
        <v>43968</v>
      </c>
      <c r="H6" s="30">
        <f t="shared" ref="H6:H14" ca="1" si="1">G6-F6</f>
        <v>419</v>
      </c>
      <c r="I6" s="31">
        <f t="shared" ref="I6:I14" ca="1" si="2">E6*$I$4/365*H6</f>
        <v>6311741.792689315</v>
      </c>
    </row>
    <row r="7" spans="1:9" x14ac:dyDescent="0.25">
      <c r="A7" s="28">
        <v>2</v>
      </c>
      <c r="B7" s="3" t="s">
        <v>54</v>
      </c>
      <c r="C7" s="3">
        <f>185444.99*83.85</f>
        <v>15549562.411499998</v>
      </c>
      <c r="D7" s="3">
        <v>8399423.5899999999</v>
      </c>
      <c r="E7" s="3">
        <f t="shared" ref="E7:E14" si="3">SUM(C7:D7)</f>
        <v>23948986.001499996</v>
      </c>
      <c r="F7" s="29">
        <v>43538</v>
      </c>
      <c r="G7" s="29">
        <f t="shared" ca="1" si="0"/>
        <v>43968</v>
      </c>
      <c r="H7" s="30">
        <f t="shared" ca="1" si="1"/>
        <v>430</v>
      </c>
      <c r="I7" s="31">
        <f t="shared" ca="1" si="2"/>
        <v>3385664.8703490403</v>
      </c>
    </row>
    <row r="8" spans="1:9" x14ac:dyDescent="0.25">
      <c r="A8" s="28">
        <v>3</v>
      </c>
      <c r="B8" s="3" t="s">
        <v>55</v>
      </c>
      <c r="C8" s="3">
        <v>28395731.760000002</v>
      </c>
      <c r="D8" s="3">
        <v>8252700.6399999987</v>
      </c>
      <c r="E8" s="3">
        <f t="shared" si="3"/>
        <v>36648432.399999999</v>
      </c>
      <c r="F8" s="29">
        <v>43538</v>
      </c>
      <c r="G8" s="29">
        <f t="shared" ca="1" si="0"/>
        <v>43968</v>
      </c>
      <c r="H8" s="30">
        <f t="shared" ca="1" si="1"/>
        <v>430</v>
      </c>
      <c r="I8" s="31">
        <f t="shared" ca="1" si="2"/>
        <v>5180983.8680547932</v>
      </c>
    </row>
    <row r="9" spans="1:9" x14ac:dyDescent="0.25">
      <c r="A9" s="28">
        <v>4</v>
      </c>
      <c r="B9" s="3" t="s">
        <v>56</v>
      </c>
      <c r="C9" s="3">
        <v>8338895.1100000003</v>
      </c>
      <c r="D9" s="3">
        <v>3893194.36</v>
      </c>
      <c r="E9" s="3">
        <f t="shared" si="3"/>
        <v>12232089.470000001</v>
      </c>
      <c r="F9" s="29">
        <v>43538</v>
      </c>
      <c r="G9" s="29">
        <f t="shared" ca="1" si="0"/>
        <v>43968</v>
      </c>
      <c r="H9" s="30">
        <f t="shared" ca="1" si="1"/>
        <v>430</v>
      </c>
      <c r="I9" s="31">
        <f t="shared" ca="1" si="2"/>
        <v>1729248.8127452056</v>
      </c>
    </row>
    <row r="10" spans="1:9" x14ac:dyDescent="0.25">
      <c r="A10" s="28">
        <v>5</v>
      </c>
      <c r="B10" s="32">
        <v>147818022365</v>
      </c>
      <c r="C10" s="3">
        <v>15522649.91</v>
      </c>
      <c r="D10" s="3">
        <v>3694848.43</v>
      </c>
      <c r="E10" s="3">
        <f t="shared" si="3"/>
        <v>19217498.34</v>
      </c>
      <c r="F10" s="29">
        <v>43538</v>
      </c>
      <c r="G10" s="29">
        <f t="shared" ca="1" si="0"/>
        <v>43968</v>
      </c>
      <c r="H10" s="30">
        <f t="shared" ca="1" si="1"/>
        <v>430</v>
      </c>
      <c r="I10" s="31">
        <f t="shared" ca="1" si="2"/>
        <v>2716775.107791781</v>
      </c>
    </row>
    <row r="11" spans="1:9" x14ac:dyDescent="0.25">
      <c r="A11" s="28">
        <v>6</v>
      </c>
      <c r="B11" s="3">
        <v>147818022366</v>
      </c>
      <c r="C11" s="3">
        <v>12942582.82</v>
      </c>
      <c r="D11" s="3">
        <v>6747404.8199999994</v>
      </c>
      <c r="E11" s="3">
        <f t="shared" si="3"/>
        <v>19689987.640000001</v>
      </c>
      <c r="F11" s="29">
        <v>43544</v>
      </c>
      <c r="G11" s="29">
        <f t="shared" ca="1" si="0"/>
        <v>43968</v>
      </c>
      <c r="H11" s="30">
        <f t="shared" ca="1" si="1"/>
        <v>424</v>
      </c>
      <c r="I11" s="31">
        <f t="shared" ca="1" si="2"/>
        <v>2744730.3318443834</v>
      </c>
    </row>
    <row r="12" spans="1:9" x14ac:dyDescent="0.25">
      <c r="A12" s="28">
        <v>7</v>
      </c>
      <c r="B12" s="3">
        <v>147818022367</v>
      </c>
      <c r="C12" s="3">
        <v>23296548.780000001</v>
      </c>
      <c r="D12" s="3">
        <v>5710939.0999999996</v>
      </c>
      <c r="E12" s="3">
        <f t="shared" si="3"/>
        <v>29007487.880000003</v>
      </c>
      <c r="F12" s="29">
        <v>43544</v>
      </c>
      <c r="G12" s="29">
        <f t="shared" ca="1" si="0"/>
        <v>43968</v>
      </c>
      <c r="H12" s="30">
        <f t="shared" ca="1" si="1"/>
        <v>424</v>
      </c>
      <c r="I12" s="31">
        <f t="shared" ca="1" si="2"/>
        <v>4043564.3379024658</v>
      </c>
    </row>
    <row r="13" spans="1:9" x14ac:dyDescent="0.25">
      <c r="A13" s="28">
        <v>8</v>
      </c>
      <c r="B13" s="3">
        <v>174218020115</v>
      </c>
      <c r="C13" s="3">
        <v>54349388.079999998</v>
      </c>
      <c r="D13" s="3">
        <v>13259127.289999999</v>
      </c>
      <c r="E13" s="3">
        <f t="shared" si="3"/>
        <v>67608515.370000005</v>
      </c>
      <c r="F13" s="29">
        <v>43544</v>
      </c>
      <c r="G13" s="29">
        <f t="shared" ca="1" si="0"/>
        <v>43968</v>
      </c>
      <c r="H13" s="30">
        <f t="shared" ca="1" si="1"/>
        <v>424</v>
      </c>
      <c r="I13" s="31">
        <f t="shared" ca="1" si="2"/>
        <v>9424441.8137687668</v>
      </c>
    </row>
    <row r="14" spans="1:9" x14ac:dyDescent="0.25">
      <c r="A14" s="28">
        <v>9</v>
      </c>
      <c r="B14" s="3">
        <v>174218020116</v>
      </c>
      <c r="C14" s="3">
        <v>36232926.600000001</v>
      </c>
      <c r="D14" s="3">
        <v>3694848.43</v>
      </c>
      <c r="E14" s="3">
        <f t="shared" si="3"/>
        <v>39927775.030000001</v>
      </c>
      <c r="F14" s="29">
        <v>43549</v>
      </c>
      <c r="G14" s="29">
        <f t="shared" ca="1" si="0"/>
        <v>43968</v>
      </c>
      <c r="H14" s="30">
        <f t="shared" ca="1" si="1"/>
        <v>419</v>
      </c>
      <c r="I14" s="31">
        <f t="shared" ca="1" si="2"/>
        <v>5500187.749338082</v>
      </c>
    </row>
    <row r="15" spans="1:9" x14ac:dyDescent="0.25">
      <c r="A15" s="41" t="s">
        <v>13</v>
      </c>
      <c r="B15" s="41"/>
      <c r="C15" s="36"/>
      <c r="D15" s="36"/>
      <c r="E15" s="37">
        <f>SUM(E6:E14)</f>
        <v>294099900.10150003</v>
      </c>
      <c r="F15" s="36"/>
      <c r="G15" s="36"/>
      <c r="H15" s="36"/>
      <c r="I15" s="38">
        <f ca="1">SUM(I6:I14)</f>
        <v>41037338.684483834</v>
      </c>
    </row>
    <row r="16" spans="1:9" x14ac:dyDescent="0.25">
      <c r="E16" s="27"/>
      <c r="I16" s="26"/>
    </row>
    <row r="17" spans="5:9" x14ac:dyDescent="0.25">
      <c r="E17" s="39" t="s">
        <v>58</v>
      </c>
      <c r="I17" s="39">
        <f ca="1">(I15/2148)*2058</f>
        <v>39317897.119491488</v>
      </c>
    </row>
    <row r="18" spans="5:9" x14ac:dyDescent="0.25">
      <c r="I18" s="25"/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A13" sqref="A13:XFD13"/>
    </sheetView>
  </sheetViews>
  <sheetFormatPr defaultRowHeight="15" x14ac:dyDescent="0.25"/>
  <cols>
    <col min="1" max="1" width="26.5703125" customWidth="1"/>
    <col min="2" max="2" width="10.5703125" bestFit="1" customWidth="1"/>
    <col min="3" max="3" width="12.7109375" bestFit="1" customWidth="1"/>
    <col min="4" max="5" width="10.5703125" bestFit="1" customWidth="1"/>
    <col min="6" max="6" width="11.5703125" bestFit="1" customWidth="1"/>
    <col min="7" max="7" width="12.140625" bestFit="1" customWidth="1"/>
    <col min="8" max="8" width="10.28515625" bestFit="1" customWidth="1"/>
    <col min="9" max="10" width="10.5703125" bestFit="1" customWidth="1"/>
    <col min="11" max="11" width="14" bestFit="1" customWidth="1"/>
    <col min="12" max="12" width="10.5703125" bestFit="1" customWidth="1"/>
    <col min="13" max="13" width="15.28515625" bestFit="1" customWidth="1"/>
  </cols>
  <sheetData>
    <row r="1" spans="1:14" x14ac:dyDescent="0.25">
      <c r="A1" s="23" t="s">
        <v>40</v>
      </c>
    </row>
    <row r="2" spans="1:14" x14ac:dyDescent="0.25">
      <c r="A2" s="23" t="s">
        <v>41</v>
      </c>
    </row>
    <row r="4" spans="1:14" x14ac:dyDescent="0.25">
      <c r="A4" s="11"/>
      <c r="B4" s="42" t="s">
        <v>24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12"/>
    </row>
    <row r="5" spans="1:14" ht="45" x14ac:dyDescent="0.25">
      <c r="A5" s="6" t="s">
        <v>10</v>
      </c>
      <c r="B5" s="7" t="s">
        <v>0</v>
      </c>
      <c r="C5" s="7" t="s">
        <v>1</v>
      </c>
      <c r="D5" s="7" t="s">
        <v>2</v>
      </c>
      <c r="E5" s="7" t="s">
        <v>25</v>
      </c>
      <c r="F5" s="7" t="s">
        <v>3</v>
      </c>
      <c r="G5" s="8" t="s">
        <v>45</v>
      </c>
      <c r="H5" s="7" t="s">
        <v>26</v>
      </c>
      <c r="I5" s="7" t="s">
        <v>9</v>
      </c>
      <c r="J5" s="7" t="s">
        <v>5</v>
      </c>
      <c r="K5" s="7" t="s">
        <v>22</v>
      </c>
      <c r="L5" s="7" t="s">
        <v>6</v>
      </c>
      <c r="M5" s="7" t="s">
        <v>13</v>
      </c>
    </row>
    <row r="6" spans="1:14" x14ac:dyDescent="0.25">
      <c r="A6" s="4" t="s">
        <v>11</v>
      </c>
      <c r="B6" s="5">
        <v>30</v>
      </c>
      <c r="C6" s="5">
        <v>50</v>
      </c>
      <c r="D6" s="5">
        <v>40</v>
      </c>
      <c r="E6" s="5">
        <v>20</v>
      </c>
      <c r="F6" s="5">
        <v>100</v>
      </c>
      <c r="G6" s="5">
        <v>10</v>
      </c>
      <c r="H6" s="5">
        <v>5</v>
      </c>
      <c r="I6" s="5">
        <v>10</v>
      </c>
      <c r="J6" s="5">
        <v>35</v>
      </c>
      <c r="K6" s="5">
        <v>318</v>
      </c>
      <c r="L6" s="5">
        <v>32</v>
      </c>
      <c r="M6" s="5">
        <f>SUM(B6:L6)</f>
        <v>650</v>
      </c>
      <c r="N6" s="26"/>
    </row>
    <row r="7" spans="1:14" x14ac:dyDescent="0.25">
      <c r="A7" s="2" t="s">
        <v>8</v>
      </c>
      <c r="B7" s="3">
        <f>'V. Parts &amp; Comp'!C7+'V. Engine Comp'!C10+'V. Frame Body'!C7</f>
        <v>893.06</v>
      </c>
      <c r="C7" s="3">
        <f>'V. Parts &amp; Comp'!D7+'V. Engine Comp'!D10+'V. Frame Body'!D7</f>
        <v>912.33999999999992</v>
      </c>
      <c r="D7" s="3">
        <f>'V. Parts &amp; Comp'!E7+'V. Engine Comp'!E10+'V. Frame Body'!E7</f>
        <v>1061.5999999999999</v>
      </c>
      <c r="E7" s="3">
        <f>'V. Parts &amp; Comp'!F7+'V. Engine Comp'!F10+'V. Frame Body'!F7</f>
        <v>1070.54</v>
      </c>
      <c r="F7" s="3">
        <f>'V. Parts &amp; Comp'!G7+'V. Engine Comp'!G10+'V. Frame Body'!G7</f>
        <v>1031.1500000000001</v>
      </c>
      <c r="G7" s="3">
        <f>'V. Parts &amp; Comp'!H7+'V. Engine Comp'!H10+'V. Frame Body'!H7</f>
        <v>1161</v>
      </c>
      <c r="H7" s="3">
        <f>'V. Parts &amp; Comp'!I7+'V. Engine Comp'!I10+'V. Frame Body'!I7</f>
        <v>1139</v>
      </c>
      <c r="I7" s="3">
        <f>'V. Parts &amp; Comp'!J7+'V. Engine Comp'!J10+'V. Frame Body'!J7</f>
        <v>1114</v>
      </c>
      <c r="J7" s="3">
        <f>'V. Parts &amp; Comp'!K7+'V. Engine Comp'!K10+'V. Frame Body'!K7</f>
        <v>1099</v>
      </c>
      <c r="K7" s="3">
        <f>'V. Parts &amp; Comp'!L7+'V. Engine Comp'!L10+'V. Frame Body'!L7</f>
        <v>891.72</v>
      </c>
      <c r="L7" s="3">
        <f>'V. Parts &amp; Comp'!M7+'V. Engine Comp'!M10+'V. Frame Body'!M7</f>
        <v>1052</v>
      </c>
      <c r="M7" s="3"/>
    </row>
    <row r="8" spans="1:14" x14ac:dyDescent="0.25">
      <c r="A8" s="2" t="s">
        <v>12</v>
      </c>
      <c r="B8" s="3">
        <f>B6*B7</f>
        <v>26791.8</v>
      </c>
      <c r="C8" s="3">
        <f t="shared" ref="C8:L8" si="0">C6*C7</f>
        <v>45616.999999999993</v>
      </c>
      <c r="D8" s="3">
        <f t="shared" si="0"/>
        <v>42464</v>
      </c>
      <c r="E8" s="3">
        <f t="shared" ref="E8" si="1">E6*E7</f>
        <v>21410.799999999999</v>
      </c>
      <c r="F8" s="3">
        <f t="shared" si="0"/>
        <v>103115.00000000001</v>
      </c>
      <c r="G8" s="3">
        <f t="shared" si="0"/>
        <v>11610</v>
      </c>
      <c r="H8" s="3">
        <f t="shared" ref="H8" si="2">H6*H7</f>
        <v>5695</v>
      </c>
      <c r="I8" s="3">
        <f t="shared" si="0"/>
        <v>11140</v>
      </c>
      <c r="J8" s="3">
        <f t="shared" si="0"/>
        <v>38465</v>
      </c>
      <c r="K8" s="3">
        <f t="shared" si="0"/>
        <v>283566.96000000002</v>
      </c>
      <c r="L8" s="3">
        <f t="shared" si="0"/>
        <v>33664</v>
      </c>
      <c r="M8" s="3">
        <f>SUM(B8:L8)</f>
        <v>623539.56000000006</v>
      </c>
    </row>
    <row r="9" spans="1:14" x14ac:dyDescent="0.25">
      <c r="A9" s="2" t="s">
        <v>14</v>
      </c>
      <c r="B9" s="3">
        <v>83.85</v>
      </c>
      <c r="C9" s="3">
        <v>83.85</v>
      </c>
      <c r="D9" s="3">
        <v>83.85</v>
      </c>
      <c r="E9" s="3">
        <v>83.85</v>
      </c>
      <c r="F9" s="3">
        <v>83.85</v>
      </c>
      <c r="G9" s="3">
        <v>83.85</v>
      </c>
      <c r="H9" s="3">
        <v>83.85</v>
      </c>
      <c r="I9" s="3">
        <v>83.85</v>
      </c>
      <c r="J9" s="3">
        <v>83.85</v>
      </c>
      <c r="K9" s="3">
        <v>83.85</v>
      </c>
      <c r="L9" s="3">
        <v>83.85</v>
      </c>
      <c r="M9" s="3">
        <v>83.85</v>
      </c>
    </row>
    <row r="10" spans="1:14" x14ac:dyDescent="0.25">
      <c r="A10" s="4" t="s">
        <v>15</v>
      </c>
      <c r="B10" s="5">
        <f>B8*B9</f>
        <v>2246492.4299999997</v>
      </c>
      <c r="C10" s="5">
        <f t="shared" ref="C10:M10" si="3">C8*C9</f>
        <v>3824985.4499999993</v>
      </c>
      <c r="D10" s="5">
        <f t="shared" si="3"/>
        <v>3560606.4</v>
      </c>
      <c r="E10" s="5">
        <f t="shared" ref="E10" si="4">E8*E9</f>
        <v>1795295.5799999998</v>
      </c>
      <c r="F10" s="5">
        <f t="shared" si="3"/>
        <v>8646192.75</v>
      </c>
      <c r="G10" s="5">
        <f t="shared" si="3"/>
        <v>973498.49999999988</v>
      </c>
      <c r="H10" s="5">
        <f t="shared" ref="H10" si="5">H8*H9</f>
        <v>477525.74999999994</v>
      </c>
      <c r="I10" s="5">
        <f t="shared" si="3"/>
        <v>934088.99999999988</v>
      </c>
      <c r="J10" s="5">
        <f t="shared" si="3"/>
        <v>3225290.25</v>
      </c>
      <c r="K10" s="5">
        <f t="shared" si="3"/>
        <v>23777089.596000001</v>
      </c>
      <c r="L10" s="5">
        <f t="shared" si="3"/>
        <v>2822726.4</v>
      </c>
      <c r="M10" s="5">
        <f t="shared" si="3"/>
        <v>52283792.105999999</v>
      </c>
    </row>
    <row r="11" spans="1:14" x14ac:dyDescent="0.25">
      <c r="A11" s="2" t="s">
        <v>16</v>
      </c>
      <c r="B11" s="3">
        <f>'V. Parts &amp; Comp'!C11+'V. Engine Comp'!C14+'V. Frame Body'!C11</f>
        <v>84637.843270602956</v>
      </c>
      <c r="C11" s="3">
        <f>'V. Parts &amp; Comp'!D11+'V. Engine Comp'!D14+'V. Frame Body'!D11</f>
        <v>142439.6041868648</v>
      </c>
      <c r="D11" s="3">
        <f>'V. Parts &amp; Comp'!E11+'V. Engine Comp'!E14+'V. Frame Body'!E11</f>
        <v>129217.01524039876</v>
      </c>
      <c r="E11" s="3">
        <f>'V. Parts &amp; Comp'!F11+'V. Engine Comp'!F14+'V. Frame Body'!F11</f>
        <v>65028.104168545411</v>
      </c>
      <c r="F11" s="3">
        <f>'V. Parts &amp; Comp'!G11+'V. Engine Comp'!G14+'V. Frame Body'!G11</f>
        <v>318361.0537285303</v>
      </c>
      <c r="G11" s="3">
        <f>'V. Parts &amp; Comp'!H11+'V. Engine Comp'!H14+'V. Frame Body'!H11</f>
        <v>34741.707403925175</v>
      </c>
      <c r="H11" s="3">
        <f>'V. Parts &amp; Comp'!I11+'V. Engine Comp'!I14+'V. Frame Body'!I11</f>
        <v>17060.84603037699</v>
      </c>
      <c r="I11" s="3">
        <f>'V. Parts &amp; Comp'!J11+'V. Engine Comp'!J14+'V. Frame Body'!J11</f>
        <v>38662.842926918893</v>
      </c>
      <c r="J11" s="3">
        <f>'V. Parts &amp; Comp'!K11+'V. Engine Comp'!K14+'V. Frame Body'!K11</f>
        <v>116615.26967095659</v>
      </c>
      <c r="K11" s="3">
        <f>'V. Parts &amp; Comp'!L11+'V. Engine Comp'!L14+'V. Frame Body'!L11</f>
        <v>897988.12884567352</v>
      </c>
      <c r="L11" s="3">
        <f>'V. Parts &amp; Comp'!M11+'V. Engine Comp'!M14+'V. Frame Body'!M11</f>
        <v>103188.06452720647</v>
      </c>
      <c r="M11" s="3">
        <f>'V. Parts &amp; Comp'!N11+'V. Engine Comp'!N14+'V. Frame Body'!N11</f>
        <v>1947940.48</v>
      </c>
    </row>
    <row r="12" spans="1:14" x14ac:dyDescent="0.25">
      <c r="A12" s="2" t="s">
        <v>20</v>
      </c>
      <c r="B12" s="3">
        <f>'V. Parts &amp; Comp'!C12+'V. Engine Comp'!C15+'V. Frame Body'!C12</f>
        <v>624385.22483459604</v>
      </c>
      <c r="C12" s="3">
        <f>'V. Parts &amp; Comp'!D12+'V. Engine Comp'!D15+'V. Frame Body'!D12</f>
        <v>1063057.6185228485</v>
      </c>
      <c r="D12" s="3">
        <f>'V. Parts &amp; Comp'!E12+'V. Engine Comp'!E15+'V. Frame Body'!E12</f>
        <v>1003359.8539553275</v>
      </c>
      <c r="E12" s="3">
        <f>'V. Parts &amp; Comp'!F12+'V. Engine Comp'!F15+'V. Frame Body'!F12</f>
        <v>506180.8395796268</v>
      </c>
      <c r="F12" s="3">
        <f>'V. Parts &amp; Comp'!G12+'V. Engine Comp'!G15+'V. Frame Body'!G12</f>
        <v>2436898.4367517107</v>
      </c>
      <c r="G12" s="3">
        <f>'V. Parts &amp; Comp'!H12+'V. Engine Comp'!H15+'V. Frame Body'!H12</f>
        <v>276080.83306017157</v>
      </c>
      <c r="H12" s="3">
        <f>'V. Parts &amp; Comp'!I12+'V. Engine Comp'!I15+'V. Frame Body'!I12</f>
        <v>135163.00165760113</v>
      </c>
      <c r="I12" s="3">
        <f>'V. Parts &amp; Comp'!J12+'V. Engine Comp'!J15+'V. Frame Body'!J12</f>
        <v>274333.54740805551</v>
      </c>
      <c r="J12" s="3">
        <f>'V. Parts &amp; Comp'!K12+'V. Engine Comp'!K15+'V. Frame Body'!K12</f>
        <v>911891.21656337171</v>
      </c>
      <c r="K12" s="3">
        <f>'V. Parts &amp; Comp'!L12+'V. Engine Comp'!L15+'V. Frame Body'!L12</f>
        <v>6611574.9561524345</v>
      </c>
      <c r="L12" s="3">
        <f>'V. Parts &amp; Comp'!M12+'V. Engine Comp'!M15+'V. Frame Body'!M12</f>
        <v>796073.65151425416</v>
      </c>
      <c r="M12" s="3">
        <f>'V. Parts &amp; Comp'!N12+'V. Engine Comp'!N15+'V. Frame Body'!N12</f>
        <v>14638999.18</v>
      </c>
      <c r="N12" s="24">
        <f>M12/M10</f>
        <v>0.27999115194859886</v>
      </c>
    </row>
    <row r="13" spans="1:14" x14ac:dyDescent="0.25">
      <c r="A13" s="2" t="s">
        <v>17</v>
      </c>
      <c r="B13" s="3">
        <f>'V. Parts &amp; Comp'!C13+'V. Engine Comp'!C16+'V. Frame Body'!C13</f>
        <v>7334.4778086465658</v>
      </c>
      <c r="C13" s="3">
        <f>'V. Parts &amp; Comp'!D13+'V. Engine Comp'!D16+'V. Frame Body'!D13</f>
        <v>12317.01662922051</v>
      </c>
      <c r="D13" s="3">
        <f>'V. Parts &amp; Comp'!E13+'V. Engine Comp'!E16+'V. Frame Body'!E13</f>
        <v>12001.570889812951</v>
      </c>
      <c r="E13" s="3">
        <f>'V. Parts &amp; Comp'!F13+'V. Engine Comp'!F16+'V. Frame Body'!F13</f>
        <v>6056.3465165671068</v>
      </c>
      <c r="F13" s="3">
        <f>'V. Parts &amp; Comp'!G13+'V. Engine Comp'!G16+'V. Frame Body'!G13</f>
        <v>29632.72667883155</v>
      </c>
      <c r="G13" s="3">
        <f>'V. Parts &amp; Comp'!H13+'V. Engine Comp'!H16+'V. Frame Body'!H13</f>
        <v>3333.7254125237928</v>
      </c>
      <c r="H13" s="3">
        <f>'V. Parts &amp; Comp'!I13+'V. Engine Comp'!I16+'V. Frame Body'!I13</f>
        <v>1620.5785118894953</v>
      </c>
      <c r="I13" s="3">
        <f>'V. Parts &amp; Comp'!J13+'V. Engine Comp'!J16+'V. Frame Body'!J13</f>
        <v>3167.2399120345735</v>
      </c>
      <c r="J13" s="3">
        <f>'V. Parts &amp; Comp'!K13+'V. Engine Comp'!K16+'V. Frame Body'!K13</f>
        <v>11019.790474742238</v>
      </c>
      <c r="K13" s="3">
        <f>'V. Parts &amp; Comp'!L13+'V. Engine Comp'!L16+'V. Frame Body'!L13</f>
        <v>78039.350246940507</v>
      </c>
      <c r="L13" s="3">
        <f>'V. Parts &amp; Comp'!M13+'V. Engine Comp'!M16+'V. Frame Body'!M13</f>
        <v>9630.7169187907366</v>
      </c>
      <c r="M13" s="3">
        <f>'V. Parts &amp; Comp'!N13+'V. Engine Comp'!N16+'V. Frame Body'!N13</f>
        <v>174153.54</v>
      </c>
    </row>
    <row r="14" spans="1:14" x14ac:dyDescent="0.25">
      <c r="A14" s="2" t="s">
        <v>18</v>
      </c>
      <c r="B14" s="3">
        <f>'V. Parts &amp; Comp'!C14+'V. Engine Comp'!C17+'V. Frame Body'!C14</f>
        <v>12180.181190681624</v>
      </c>
      <c r="C14" s="3">
        <f>'V. Parts &amp; Comp'!D14+'V. Engine Comp'!D17+'V. Frame Body'!D14</f>
        <v>20456.458153580676</v>
      </c>
      <c r="D14" s="3">
        <f>'V. Parts &amp; Comp'!E14+'V. Engine Comp'!E17+'V. Frame Body'!E14</f>
        <v>19987.98964624677</v>
      </c>
      <c r="E14" s="3">
        <f>'V. Parts &amp; Comp'!F14+'V. Engine Comp'!F17+'V. Frame Body'!F14</f>
        <v>10087.688524590167</v>
      </c>
      <c r="F14" s="3">
        <f>'V. Parts &amp; Comp'!G14+'V. Engine Comp'!G17+'V. Frame Body'!G14</f>
        <v>49345.34943917171</v>
      </c>
      <c r="G14" s="3">
        <f>'V. Parts &amp; Comp'!H14+'V. Engine Comp'!H17+'V. Frame Body'!H14</f>
        <v>5559.1596203623822</v>
      </c>
      <c r="H14" s="3">
        <f>'V. Parts &amp; Comp'!I14+'V. Engine Comp'!I17+'V. Frame Body'!I14</f>
        <v>2701.5017256255396</v>
      </c>
      <c r="I14" s="3">
        <f>'V. Parts &amp; Comp'!J14+'V. Engine Comp'!J17+'V. Frame Body'!J14</f>
        <v>5246.8472821397763</v>
      </c>
      <c r="J14" s="3">
        <f>'V. Parts &amp; Comp'!K14+'V. Engine Comp'!K17+'V. Frame Body'!K14</f>
        <v>18363.965487489215</v>
      </c>
      <c r="K14" s="3">
        <f>'V. Parts &amp; Comp'!L14+'V. Engine Comp'!L17+'V. Frame Body'!L14</f>
        <v>129606.49723899916</v>
      </c>
      <c r="L14" s="3">
        <f>'V. Parts &amp; Comp'!M14+'V. Engine Comp'!M17+'V. Frame Body'!M14</f>
        <v>16040.36169111303</v>
      </c>
      <c r="M14" s="3">
        <f>'V. Parts &amp; Comp'!N14+'V. Engine Comp'!N17+'V. Frame Body'!N14</f>
        <v>289576</v>
      </c>
    </row>
    <row r="15" spans="1:14" x14ac:dyDescent="0.25">
      <c r="A15" s="2" t="s">
        <v>19</v>
      </c>
      <c r="B15" s="3">
        <f>'V. Parts &amp; Comp'!C15+'V. Engine Comp'!C18+'V. Frame Body'!C15</f>
        <v>154106.15498938941</v>
      </c>
      <c r="C15" s="3">
        <f>'V. Parts &amp; Comp'!D15+'V. Engine Comp'!D18+'V. Frame Body'!D15</f>
        <v>258682.30719382677</v>
      </c>
      <c r="D15" s="3">
        <f>'V. Parts &amp; Comp'!E15+'V. Engine Comp'!E18+'V. Frame Body'!E15</f>
        <v>226783.51638834906</v>
      </c>
      <c r="E15" s="3">
        <f>'V. Parts &amp; Comp'!F15+'V. Engine Comp'!F18+'V. Frame Body'!F15</f>
        <v>113938.75589376708</v>
      </c>
      <c r="F15" s="3">
        <f>'V. Parts &amp; Comp'!G15+'V. Engine Comp'!G18+'V. Frame Body'!G15</f>
        <v>560732.81730438734</v>
      </c>
      <c r="G15" s="3">
        <f>'V. Parts &amp; Comp'!H15+'V. Engine Comp'!H18+'V. Frame Body'!H15</f>
        <v>59868.177976743784</v>
      </c>
      <c r="H15" s="3">
        <f>'V. Parts &amp; Comp'!I15+'V. Engine Comp'!I18+'V. Frame Body'!I15</f>
        <v>29532.54444257843</v>
      </c>
      <c r="I15" s="3">
        <f>'V. Parts &amp; Comp'!J15+'V. Engine Comp'!J18+'V. Frame Body'!J15</f>
        <v>72294.768372313847</v>
      </c>
      <c r="J15" s="3">
        <f>'V. Parts &amp; Comp'!K15+'V. Engine Comp'!K18+'V. Frame Body'!K15</f>
        <v>203040.05752272025</v>
      </c>
      <c r="K15" s="3">
        <f>'V. Parts &amp; Comp'!L15+'V. Engine Comp'!L18+'V. Frame Body'!L15</f>
        <v>1634512.096560386</v>
      </c>
      <c r="L15" s="3">
        <f>'V. Parts &amp; Comp'!M15+'V. Engine Comp'!M18+'V. Frame Body'!M15</f>
        <v>181158.19335553813</v>
      </c>
      <c r="M15" s="3">
        <f>'V. Parts &amp; Comp'!N15+'V. Engine Comp'!N18+'V. Frame Body'!N15</f>
        <v>3494649.3899999997</v>
      </c>
    </row>
    <row r="16" spans="1:14" x14ac:dyDescent="0.25">
      <c r="A16" s="9" t="s">
        <v>13</v>
      </c>
      <c r="B16" s="10">
        <f>SUM(B10:B15)</f>
        <v>3129136.3120939163</v>
      </c>
      <c r="C16" s="10">
        <f t="shared" ref="C16:M16" si="6">SUM(C10:C15)</f>
        <v>5321938.4546863409</v>
      </c>
      <c r="D16" s="10">
        <f t="shared" si="6"/>
        <v>4951956.3461201349</v>
      </c>
      <c r="E16" s="10">
        <f t="shared" ref="E16" si="7">SUM(E10:E15)</f>
        <v>2496587.3146830965</v>
      </c>
      <c r="F16" s="10">
        <f t="shared" si="6"/>
        <v>12041163.133902632</v>
      </c>
      <c r="G16" s="10">
        <f t="shared" si="6"/>
        <v>1353082.1034737267</v>
      </c>
      <c r="H16" s="10">
        <f t="shared" ref="H16" si="8">SUM(H10:H15)</f>
        <v>663604.22236807155</v>
      </c>
      <c r="I16" s="10">
        <f t="shared" si="6"/>
        <v>1327794.2459014624</v>
      </c>
      <c r="J16" s="10">
        <f t="shared" si="6"/>
        <v>4486220.5497192815</v>
      </c>
      <c r="K16" s="10">
        <f t="shared" si="6"/>
        <v>33128810.625044432</v>
      </c>
      <c r="L16" s="10">
        <f t="shared" si="6"/>
        <v>3928817.3880069023</v>
      </c>
      <c r="M16" s="10">
        <f t="shared" si="6"/>
        <v>72829110.69600001</v>
      </c>
    </row>
    <row r="17" spans="1:13" x14ac:dyDescent="0.25">
      <c r="A17" s="9" t="s">
        <v>29</v>
      </c>
      <c r="B17" s="10">
        <f>B16/B6</f>
        <v>104304.54373646388</v>
      </c>
      <c r="C17" s="10">
        <f t="shared" ref="C17:M17" si="9">C16/C6</f>
        <v>106438.76909372682</v>
      </c>
      <c r="D17" s="10">
        <f t="shared" si="9"/>
        <v>123798.90865300337</v>
      </c>
      <c r="E17" s="10">
        <f t="shared" ref="E17" si="10">E16/E6</f>
        <v>124829.36573415482</v>
      </c>
      <c r="F17" s="10">
        <f t="shared" si="9"/>
        <v>120411.63133902632</v>
      </c>
      <c r="G17" s="10">
        <f t="shared" si="9"/>
        <v>135308.21034737266</v>
      </c>
      <c r="H17" s="10">
        <f t="shared" ref="H17" si="11">H16/H6</f>
        <v>132720.8444736143</v>
      </c>
      <c r="I17" s="10">
        <f t="shared" si="9"/>
        <v>132779.42459014623</v>
      </c>
      <c r="J17" s="10">
        <f t="shared" si="9"/>
        <v>128177.72999197948</v>
      </c>
      <c r="K17" s="10">
        <f t="shared" si="9"/>
        <v>104178.64976429066</v>
      </c>
      <c r="L17" s="10">
        <f t="shared" si="9"/>
        <v>122775.5433752157</v>
      </c>
      <c r="M17" s="10">
        <f t="shared" si="9"/>
        <v>112044.78568615386</v>
      </c>
    </row>
    <row r="18" spans="1:13" s="15" customFormat="1" x14ac:dyDescent="0.25">
      <c r="A18" s="13" t="s">
        <v>31</v>
      </c>
      <c r="B18" s="14">
        <f>[1]MRP!$E$46</f>
        <v>108189.9101596438</v>
      </c>
      <c r="C18" s="14">
        <f>[1]MRP!$F$46</f>
        <v>112084.26013164446</v>
      </c>
      <c r="D18" s="14">
        <f>[1]MRP!$G$46</f>
        <v>132651.29592127301</v>
      </c>
      <c r="E18" s="14">
        <f>[1]MRP!$H$46</f>
        <v>133989.97872414824</v>
      </c>
      <c r="F18" s="14">
        <f>[1]MRP!$I$46</f>
        <v>126688.07252664698</v>
      </c>
      <c r="G18" s="14">
        <f>[1]MRP!$J$46</f>
        <v>146890.01300640052</v>
      </c>
      <c r="H18" s="14">
        <f>[1]MRP!$K$46</f>
        <v>142143.77397802466</v>
      </c>
      <c r="I18" s="14">
        <f>[1]MRP!$L$46</f>
        <v>140805.09117514946</v>
      </c>
      <c r="J18" s="14">
        <f>[1]MRP!$M$46</f>
        <v>135693.75683689857</v>
      </c>
      <c r="K18" s="14">
        <f>[1]MRP!$N$46</f>
        <v>105877.63986376837</v>
      </c>
      <c r="L18" s="14">
        <f>[1]MRP!$O$46</f>
        <v>125592.7865970218</v>
      </c>
      <c r="M18" s="14"/>
    </row>
    <row r="19" spans="1:13" x14ac:dyDescent="0.25">
      <c r="A19" s="9" t="s">
        <v>30</v>
      </c>
      <c r="B19" s="10">
        <f>B18-B17</f>
        <v>3885.3664231799194</v>
      </c>
      <c r="C19" s="10">
        <f t="shared" ref="C19:L19" si="12">C18-C17</f>
        <v>5645.4910379176436</v>
      </c>
      <c r="D19" s="10">
        <f t="shared" si="12"/>
        <v>8852.3872682696383</v>
      </c>
      <c r="E19" s="10">
        <f t="shared" si="12"/>
        <v>9160.6129899934167</v>
      </c>
      <c r="F19" s="10">
        <f t="shared" si="12"/>
        <v>6276.4411876206577</v>
      </c>
      <c r="G19" s="10">
        <f t="shared" si="12"/>
        <v>11581.80265902786</v>
      </c>
      <c r="H19" s="10">
        <f t="shared" si="12"/>
        <v>9422.9295044103637</v>
      </c>
      <c r="I19" s="10">
        <f t="shared" si="12"/>
        <v>8025.6665850032296</v>
      </c>
      <c r="J19" s="10">
        <f t="shared" si="12"/>
        <v>7516.0268449190917</v>
      </c>
      <c r="K19" s="10">
        <f t="shared" si="12"/>
        <v>1698.9900994777126</v>
      </c>
      <c r="L19" s="10">
        <f t="shared" si="12"/>
        <v>2817.2432218061003</v>
      </c>
      <c r="M19" s="10"/>
    </row>
    <row r="20" spans="1:13" hidden="1" x14ac:dyDescent="0.25">
      <c r="A20" s="17" t="s">
        <v>36</v>
      </c>
      <c r="B20" s="18">
        <f>[2]MRP!E9</f>
        <v>889</v>
      </c>
      <c r="C20" s="18">
        <f>[2]MRP!F9</f>
        <v>921</v>
      </c>
      <c r="D20" s="18">
        <f>[2]MRP!G9</f>
        <v>1090</v>
      </c>
      <c r="E20" s="18">
        <f>[2]MRP!H9</f>
        <v>1101</v>
      </c>
      <c r="F20" s="18">
        <f>[2]MRP!I9</f>
        <v>1041</v>
      </c>
      <c r="G20" s="18">
        <f>[2]MRP!J9</f>
        <v>1207</v>
      </c>
      <c r="H20" s="18">
        <f>[2]MRP!K9</f>
        <v>1168</v>
      </c>
      <c r="I20" s="18">
        <f>[2]MRP!L9</f>
        <v>1157</v>
      </c>
      <c r="J20" s="18">
        <f>[2]MRP!M9</f>
        <v>1115</v>
      </c>
      <c r="K20" s="18">
        <f>[2]MRP!N9</f>
        <v>870</v>
      </c>
      <c r="L20" s="18">
        <f>[2]MRP!O9</f>
        <v>1032</v>
      </c>
      <c r="M20" s="18"/>
    </row>
    <row r="25" spans="1:13" x14ac:dyDescent="0.25">
      <c r="M25" s="1"/>
    </row>
  </sheetData>
  <mergeCells count="1">
    <mergeCell ref="B4:L4"/>
  </mergeCells>
  <printOptions horizontalCentered="1"/>
  <pageMargins left="0.2" right="0.1" top="0.75" bottom="0.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showGridLines="0" workbookViewId="0">
      <selection activeCell="E7" sqref="E7"/>
    </sheetView>
  </sheetViews>
  <sheetFormatPr defaultRowHeight="15" x14ac:dyDescent="0.25"/>
  <cols>
    <col min="1" max="1" width="38" customWidth="1"/>
    <col min="2" max="2" width="14" customWidth="1"/>
    <col min="3" max="3" width="13.42578125" bestFit="1" customWidth="1"/>
    <col min="4" max="4" width="12.28515625" customWidth="1"/>
    <col min="5" max="5" width="14.42578125" bestFit="1" customWidth="1"/>
  </cols>
  <sheetData>
    <row r="2" spans="1:6" x14ac:dyDescent="0.25">
      <c r="A2" s="23" t="s">
        <v>42</v>
      </c>
    </row>
    <row r="4" spans="1:6" x14ac:dyDescent="0.25">
      <c r="A4" s="11"/>
      <c r="B4" s="42" t="s">
        <v>24</v>
      </c>
      <c r="C4" s="42"/>
      <c r="D4" s="42"/>
      <c r="E4" s="12"/>
    </row>
    <row r="5" spans="1:6" x14ac:dyDescent="0.25">
      <c r="A5" s="6" t="s">
        <v>10</v>
      </c>
      <c r="B5" s="7" t="s">
        <v>33</v>
      </c>
      <c r="C5" s="7" t="s">
        <v>32</v>
      </c>
      <c r="D5" s="7" t="s">
        <v>34</v>
      </c>
      <c r="E5" s="7" t="s">
        <v>13</v>
      </c>
    </row>
    <row r="6" spans="1:6" x14ac:dyDescent="0.25">
      <c r="A6" s="4" t="s">
        <v>11</v>
      </c>
      <c r="B6" s="5">
        <v>29</v>
      </c>
      <c r="C6" s="5">
        <v>400</v>
      </c>
      <c r="D6" s="5">
        <v>69</v>
      </c>
      <c r="E6" s="5">
        <f>SUM(B6:D6)</f>
        <v>498</v>
      </c>
    </row>
    <row r="7" spans="1:6" x14ac:dyDescent="0.25">
      <c r="A7" s="2" t="s">
        <v>8</v>
      </c>
      <c r="B7" s="3">
        <f>'A. Frame Body'!C8+'A.Engine Parts'!C8+'A.Parts Comp'!C8</f>
        <v>1633</v>
      </c>
      <c r="C7" s="3">
        <f>'A. Frame Body'!D8+'A.Engine Parts'!D8+'A.Parts Comp'!D8</f>
        <v>1140</v>
      </c>
      <c r="D7" s="3">
        <f>'A. Frame Body'!E8+'A.Engine Parts'!E8+'A.Parts Comp'!E8</f>
        <v>1651.59</v>
      </c>
      <c r="E7" s="3"/>
    </row>
    <row r="8" spans="1:6" x14ac:dyDescent="0.25">
      <c r="A8" s="2" t="s">
        <v>12</v>
      </c>
      <c r="B8" s="3">
        <f>B6*B7</f>
        <v>47357</v>
      </c>
      <c r="C8" s="3">
        <f t="shared" ref="C8:D8" si="0">C6*C7</f>
        <v>456000</v>
      </c>
      <c r="D8" s="3">
        <f t="shared" si="0"/>
        <v>113959.70999999999</v>
      </c>
      <c r="E8" s="3">
        <f>SUM(B8:D8)</f>
        <v>617316.71</v>
      </c>
    </row>
    <row r="9" spans="1:6" x14ac:dyDescent="0.25">
      <c r="A9" s="2" t="s">
        <v>14</v>
      </c>
      <c r="B9" s="3">
        <v>83.85</v>
      </c>
      <c r="C9" s="3">
        <v>83.85</v>
      </c>
      <c r="D9" s="3">
        <v>83.85</v>
      </c>
      <c r="E9" s="3">
        <v>83.85</v>
      </c>
    </row>
    <row r="10" spans="1:6" x14ac:dyDescent="0.25">
      <c r="A10" s="4" t="s">
        <v>15</v>
      </c>
      <c r="B10" s="5">
        <f>B8*B9</f>
        <v>3970884.4499999997</v>
      </c>
      <c r="C10" s="5">
        <f t="shared" ref="C10:E10" si="1">C8*C9</f>
        <v>38235600</v>
      </c>
      <c r="D10" s="5">
        <f t="shared" si="1"/>
        <v>9555521.6834999993</v>
      </c>
      <c r="E10" s="5">
        <f t="shared" si="1"/>
        <v>51762006.133499995</v>
      </c>
    </row>
    <row r="11" spans="1:6" x14ac:dyDescent="0.25">
      <c r="A11" s="2" t="s">
        <v>16</v>
      </c>
      <c r="B11" s="3">
        <f>'A. Frame Body'!C12+'A.Engine Parts'!C12+'A.Parts Comp'!C12</f>
        <v>113231.95979323873</v>
      </c>
      <c r="C11" s="3">
        <f>'A. Frame Body'!D12+'A.Engine Parts'!D12+'A.Parts Comp'!D12</f>
        <v>1100232.9874850786</v>
      </c>
      <c r="D11" s="3">
        <f>'A. Frame Body'!E12+'A.Engine Parts'!E12+'A.Parts Comp'!E12</f>
        <v>272400.0527216827</v>
      </c>
      <c r="E11" s="3">
        <f>SUM(B11:D11)</f>
        <v>1485865</v>
      </c>
    </row>
    <row r="12" spans="1:6" x14ac:dyDescent="0.25">
      <c r="A12" s="2" t="s">
        <v>20</v>
      </c>
      <c r="B12" s="3">
        <f>'A. Frame Body'!C13+'A.Engine Parts'!C13+'A.Parts Comp'!C13</f>
        <v>944357.34794604918</v>
      </c>
      <c r="C12" s="3">
        <f>'A. Frame Body'!D13+'A.Engine Parts'!D13+'A.Parts Comp'!D13</f>
        <v>9922017.2142263129</v>
      </c>
      <c r="D12" s="3">
        <f>'A. Frame Body'!E13+'A.Engine Parts'!E13+'A.Parts Comp'!E13</f>
        <v>2267424.657827639</v>
      </c>
      <c r="E12" s="3">
        <f t="shared" ref="E12:E15" si="2">SUM(B12:D12)</f>
        <v>13133799.220000003</v>
      </c>
      <c r="F12" s="24">
        <f>E12/E10</f>
        <v>0.25373435461767974</v>
      </c>
    </row>
    <row r="13" spans="1:6" x14ac:dyDescent="0.25">
      <c r="A13" s="2" t="s">
        <v>17</v>
      </c>
      <c r="B13" s="3">
        <f>'A. Frame Body'!C14+'A.Engine Parts'!C14+'A.Parts Comp'!C14</f>
        <v>27803.149670255079</v>
      </c>
      <c r="C13" s="3">
        <f>'A. Frame Body'!D14+'A.Engine Parts'!D14+'A.Parts Comp'!D14</f>
        <v>281870.08957865805</v>
      </c>
      <c r="D13" s="3">
        <f>'A. Frame Body'!E14+'A.Engine Parts'!E14+'A.Parts Comp'!E14</f>
        <v>66814.790751086854</v>
      </c>
      <c r="E13" s="3">
        <f t="shared" si="2"/>
        <v>376488.02999999997</v>
      </c>
    </row>
    <row r="14" spans="1:6" x14ac:dyDescent="0.25">
      <c r="A14" s="2" t="s">
        <v>18</v>
      </c>
      <c r="B14" s="3">
        <f>'A. Frame Body'!C15+'A.Engine Parts'!C15+'A.Parts Comp'!C15</f>
        <v>20796.995175306336</v>
      </c>
      <c r="C14" s="3">
        <f>'A. Frame Body'!D15+'A.Engine Parts'!D15+'A.Parts Comp'!D15</f>
        <v>197760.97606087447</v>
      </c>
      <c r="D14" s="3">
        <f>'A. Frame Body'!E15+'A.Engine Parts'!E15+'A.Parts Comp'!E15</f>
        <v>50062.028763819195</v>
      </c>
      <c r="E14" s="3">
        <f t="shared" si="2"/>
        <v>268620</v>
      </c>
    </row>
    <row r="15" spans="1:6" x14ac:dyDescent="0.25">
      <c r="A15" s="2" t="s">
        <v>19</v>
      </c>
      <c r="B15" s="3">
        <f>'A. Frame Body'!C16+'A.Engine Parts'!C16+'A.Parts Comp'!C16</f>
        <v>68747.237606505136</v>
      </c>
      <c r="C15" s="3">
        <f>'A. Frame Body'!D16+'A.Engine Parts'!D16+'A.Parts Comp'!D16</f>
        <v>654197.49519716203</v>
      </c>
      <c r="D15" s="3">
        <f>'A. Frame Body'!E16+'A.Engine Parts'!E16+'A.Parts Comp'!E16</f>
        <v>165475.36719633284</v>
      </c>
      <c r="E15" s="3">
        <f t="shared" si="2"/>
        <v>888420.10000000009</v>
      </c>
    </row>
    <row r="16" spans="1:6" x14ac:dyDescent="0.25">
      <c r="A16" s="9" t="s">
        <v>13</v>
      </c>
      <c r="B16" s="10">
        <f>SUM(B10:B15)</f>
        <v>5145821.1401913548</v>
      </c>
      <c r="C16" s="10">
        <f t="shared" ref="C16:E16" si="3">SUM(C10:C15)</f>
        <v>50391678.762548089</v>
      </c>
      <c r="D16" s="10">
        <f t="shared" si="3"/>
        <v>12377698.580760559</v>
      </c>
      <c r="E16" s="10">
        <f t="shared" si="3"/>
        <v>67915198.483499989</v>
      </c>
    </row>
    <row r="17" spans="1:5" x14ac:dyDescent="0.25">
      <c r="A17" s="9" t="s">
        <v>29</v>
      </c>
      <c r="B17" s="10">
        <f>B16/B6</f>
        <v>177442.10828246051</v>
      </c>
      <c r="C17" s="10">
        <f t="shared" ref="C17:E17" si="4">C16/C6</f>
        <v>125979.19690637023</v>
      </c>
      <c r="D17" s="10">
        <f t="shared" si="4"/>
        <v>179386.93595305158</v>
      </c>
      <c r="E17" s="10">
        <f t="shared" si="4"/>
        <v>136375.90056927709</v>
      </c>
    </row>
    <row r="18" spans="1:5" s="15" customFormat="1" x14ac:dyDescent="0.25">
      <c r="A18" s="13" t="s">
        <v>31</v>
      </c>
      <c r="B18" s="14">
        <f>[2]MRP!$S$46</f>
        <v>200168.20674584791</v>
      </c>
      <c r="C18" s="14">
        <f>[2]MRP!$P$46</f>
        <v>139167.8416653997</v>
      </c>
      <c r="D18" s="14">
        <f>[2]MRP!$T$46</f>
        <v>202619.77524262914</v>
      </c>
      <c r="E18" s="14"/>
    </row>
    <row r="19" spans="1:5" x14ac:dyDescent="0.25">
      <c r="A19" s="9" t="s">
        <v>30</v>
      </c>
      <c r="B19" s="10">
        <f>B18-B17</f>
        <v>22726.098463387403</v>
      </c>
      <c r="C19" s="10">
        <f t="shared" ref="C19:D19" si="5">C18-C17</f>
        <v>13188.64475902947</v>
      </c>
      <c r="D19" s="10">
        <f t="shared" si="5"/>
        <v>23232.839289577561</v>
      </c>
      <c r="E19" s="10"/>
    </row>
  </sheetData>
  <mergeCells count="1">
    <mergeCell ref="B4:D4"/>
  </mergeCells>
  <pageMargins left="0.6" right="0.31" top="1.31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showGridLines="0" workbookViewId="0">
      <selection activeCell="E6" sqref="E6"/>
    </sheetView>
  </sheetViews>
  <sheetFormatPr defaultRowHeight="15" x14ac:dyDescent="0.25"/>
  <cols>
    <col min="1" max="1" width="46" customWidth="1"/>
    <col min="2" max="2" width="14" customWidth="1"/>
    <col min="3" max="3" width="13.42578125" bestFit="1" customWidth="1"/>
    <col min="4" max="4" width="13" customWidth="1"/>
    <col min="5" max="5" width="14.42578125" bestFit="1" customWidth="1"/>
  </cols>
  <sheetData>
    <row r="2" spans="1:6" x14ac:dyDescent="0.25">
      <c r="A2" s="23" t="s">
        <v>43</v>
      </c>
    </row>
    <row r="4" spans="1:6" x14ac:dyDescent="0.25">
      <c r="A4" s="6" t="s">
        <v>10</v>
      </c>
      <c r="B4" s="7" t="s">
        <v>38</v>
      </c>
      <c r="C4" s="7" t="s">
        <v>32</v>
      </c>
      <c r="D4" s="7" t="s">
        <v>39</v>
      </c>
      <c r="E4" s="7" t="s">
        <v>13</v>
      </c>
    </row>
    <row r="5" spans="1:6" x14ac:dyDescent="0.25">
      <c r="A5" s="4" t="s">
        <v>11</v>
      </c>
      <c r="B5" s="5">
        <v>100</v>
      </c>
      <c r="C5" s="5">
        <v>500</v>
      </c>
      <c r="D5" s="5">
        <v>400</v>
      </c>
      <c r="E5" s="5">
        <f>SUM(B5:D5)</f>
        <v>1000</v>
      </c>
    </row>
    <row r="6" spans="1:6" x14ac:dyDescent="0.25">
      <c r="A6" s="2" t="s">
        <v>8</v>
      </c>
      <c r="B6" s="3">
        <f>'A. FB Mar''19'!C8+'A. Eng Mar''19'!C8+'A. P&amp;C Mar''19 '!C8</f>
        <v>1136</v>
      </c>
      <c r="C6" s="3">
        <f>'A. FB Mar''19'!D8+'A. Eng Mar''19'!D8+'A. P&amp;C Mar''19 '!D8</f>
        <v>1140</v>
      </c>
      <c r="D6" s="3">
        <f>'A. FB Mar''19'!E8+'A. Eng Mar''19'!E8+'A. P&amp;C Mar''19 '!E8</f>
        <v>1884</v>
      </c>
      <c r="E6" s="3"/>
    </row>
    <row r="7" spans="1:6" x14ac:dyDescent="0.25">
      <c r="A7" s="2" t="s">
        <v>12</v>
      </c>
      <c r="B7" s="3">
        <f t="shared" ref="B7:D7" si="0">B5*B6</f>
        <v>113600</v>
      </c>
      <c r="C7" s="3">
        <f t="shared" si="0"/>
        <v>570000</v>
      </c>
      <c r="D7" s="3">
        <f t="shared" si="0"/>
        <v>753600</v>
      </c>
      <c r="E7" s="3">
        <f>SUM(B7:D7)</f>
        <v>1437200</v>
      </c>
    </row>
    <row r="8" spans="1:6" x14ac:dyDescent="0.25">
      <c r="A8" s="2" t="s">
        <v>14</v>
      </c>
      <c r="B8" s="3">
        <v>83.85</v>
      </c>
      <c r="C8" s="3">
        <v>83.85</v>
      </c>
      <c r="D8" s="3">
        <v>83.85</v>
      </c>
      <c r="E8" s="3">
        <v>83.85</v>
      </c>
    </row>
    <row r="9" spans="1:6" x14ac:dyDescent="0.25">
      <c r="A9" s="4" t="s">
        <v>15</v>
      </c>
      <c r="B9" s="5">
        <f t="shared" ref="B9:E9" si="1">B7*B8</f>
        <v>9525360</v>
      </c>
      <c r="C9" s="5">
        <f t="shared" si="1"/>
        <v>47794500</v>
      </c>
      <c r="D9" s="5">
        <f t="shared" si="1"/>
        <v>63189359.999999993</v>
      </c>
      <c r="E9" s="5">
        <f t="shared" si="1"/>
        <v>120509219.99999999</v>
      </c>
    </row>
    <row r="10" spans="1:6" x14ac:dyDescent="0.25">
      <c r="A10" s="2" t="s">
        <v>16</v>
      </c>
      <c r="B10" s="3">
        <f>'A. FB Mar''19'!C12+'A. Eng Mar''19'!C12+'A. P&amp;C Mar''19 '!C12</f>
        <v>202969.8710891463</v>
      </c>
      <c r="C10" s="3">
        <f>'A. FB Mar''19'!D12+'A. Eng Mar''19'!D12+'A. P&amp;C Mar''19 '!D12</f>
        <v>1018865.5813532688</v>
      </c>
      <c r="D10" s="3">
        <f>'A. FB Mar''19'!E12+'A. Eng Mar''19'!E12+'A. P&amp;C Mar''19 '!E12</f>
        <v>1347047.5475575847</v>
      </c>
      <c r="E10" s="3">
        <f>SUM(B10:D10)</f>
        <v>2568883</v>
      </c>
    </row>
    <row r="11" spans="1:6" x14ac:dyDescent="0.25">
      <c r="A11" s="2" t="s">
        <v>20</v>
      </c>
      <c r="B11" s="3">
        <f>'A. FB Mar''19'!C13+'A. Eng Mar''19'!C13+'A. P&amp;C Mar''19 '!C13</f>
        <v>2170977.4134140238</v>
      </c>
      <c r="C11" s="3">
        <f>'A. FB Mar''19'!D13+'A. Eng Mar''19'!D13+'A. P&amp;C Mar''19 '!D13</f>
        <v>10882231.575592328</v>
      </c>
      <c r="D11" s="3">
        <f>'A. FB Mar''19'!E13+'A. Eng Mar''19'!E13+'A. P&amp;C Mar''19 '!E13</f>
        <v>14387455.640993647</v>
      </c>
      <c r="E11" s="3">
        <f t="shared" ref="E11:E14" si="2">SUM(B11:D11)</f>
        <v>27440664.629999999</v>
      </c>
      <c r="F11" s="24"/>
    </row>
    <row r="12" spans="1:6" x14ac:dyDescent="0.25">
      <c r="A12" s="2" t="s">
        <v>17</v>
      </c>
      <c r="B12" s="3">
        <f>'A. FB Mar''19'!C14+'A. Eng Mar''19'!C14+'A. P&amp;C Mar''19 '!C14</f>
        <v>60273.541131952043</v>
      </c>
      <c r="C12" s="3">
        <f>'A. FB Mar''19'!D14+'A. Eng Mar''19'!D14+'A. P&amp;C Mar''19 '!D14</f>
        <v>302388.54371017474</v>
      </c>
      <c r="D12" s="3">
        <f>'A. FB Mar''19'!E14+'A. Eng Mar''19'!E14+'A. P&amp;C Mar''19 '!E14</f>
        <v>399789.48515787313</v>
      </c>
      <c r="E12" s="3">
        <f t="shared" si="2"/>
        <v>762451.56999999983</v>
      </c>
    </row>
    <row r="13" spans="1:6" x14ac:dyDescent="0.25">
      <c r="A13" s="2" t="s">
        <v>18</v>
      </c>
      <c r="B13" s="3">
        <f>'A. FB Mar''19'!C15+'A. Eng Mar''19'!C15+'A. P&amp;C Mar''19 '!C15</f>
        <v>41619.227740639515</v>
      </c>
      <c r="C13" s="3">
        <f>'A. FB Mar''19'!D15+'A. Eng Mar''19'!D15+'A. P&amp;C Mar''19 '!D15</f>
        <v>208786.73329392224</v>
      </c>
      <c r="D13" s="3">
        <f>'A. FB Mar''19'!E15+'A. Eng Mar''19'!E15+'A. P&amp;C Mar''19 '!E15</f>
        <v>276038.03896543826</v>
      </c>
      <c r="E13" s="3">
        <f t="shared" si="2"/>
        <v>526444</v>
      </c>
    </row>
    <row r="14" spans="1:6" x14ac:dyDescent="0.25">
      <c r="A14" s="2" t="s">
        <v>19</v>
      </c>
      <c r="B14" s="3">
        <f>'A. FB Mar''19'!C16+'A. Eng Mar''19'!C16+'A. P&amp;C Mar''19 '!C16</f>
        <v>96922.703229783408</v>
      </c>
      <c r="C14" s="3">
        <f>'A. FB Mar''19'!D16+'A. Eng Mar''19'!D16+'A. P&amp;C Mar''19 '!D16</f>
        <v>486450.72413041961</v>
      </c>
      <c r="D14" s="3">
        <f>'A. FB Mar''19'!E16+'A. Eng Mar''19'!E16+'A. P&amp;C Mar''19 '!E16</f>
        <v>643139.06263979687</v>
      </c>
      <c r="E14" s="3">
        <f t="shared" si="2"/>
        <v>1226512.4899999998</v>
      </c>
    </row>
    <row r="15" spans="1:6" x14ac:dyDescent="0.25">
      <c r="A15" s="9" t="s">
        <v>13</v>
      </c>
      <c r="B15" s="10">
        <f t="shared" ref="B15" si="3">SUM(B9:B14)</f>
        <v>12098122.756605545</v>
      </c>
      <c r="C15" s="10">
        <f t="shared" ref="C15:E15" si="4">SUM(C9:C14)</f>
        <v>60693223.158080116</v>
      </c>
      <c r="D15" s="10">
        <f t="shared" ref="D15" si="5">SUM(D9:D14)</f>
        <v>80242829.775314331</v>
      </c>
      <c r="E15" s="10">
        <f t="shared" si="4"/>
        <v>153034175.69</v>
      </c>
    </row>
    <row r="16" spans="1:6" x14ac:dyDescent="0.25">
      <c r="A16" s="9" t="s">
        <v>29</v>
      </c>
      <c r="B16" s="10">
        <f>B15/B5</f>
        <v>120981.22756605544</v>
      </c>
      <c r="C16" s="10">
        <f>C15/C5</f>
        <v>121386.44631616023</v>
      </c>
      <c r="D16" s="10">
        <f>D15/D5</f>
        <v>200607.07443828584</v>
      </c>
      <c r="E16" s="10"/>
    </row>
    <row r="17" spans="1:5" x14ac:dyDescent="0.25">
      <c r="A17" s="13" t="s">
        <v>31</v>
      </c>
      <c r="B17" s="14">
        <f>[2]MRP!$P$46</f>
        <v>139167.8416653997</v>
      </c>
      <c r="C17" s="14">
        <f>[2]MRP!$R$46</f>
        <v>139739.4043165308</v>
      </c>
      <c r="D17" s="14">
        <f>[2]MRP!$Q$46</f>
        <v>230933.05503697321</v>
      </c>
      <c r="E17" s="14"/>
    </row>
    <row r="18" spans="1:5" x14ac:dyDescent="0.25">
      <c r="A18" s="9" t="s">
        <v>30</v>
      </c>
      <c r="B18" s="10">
        <f>B17-B16</f>
        <v>18186.614099344253</v>
      </c>
      <c r="C18" s="10">
        <f t="shared" ref="C18:D18" si="6">C17-C16</f>
        <v>18352.958000370563</v>
      </c>
      <c r="D18" s="10">
        <f t="shared" si="6"/>
        <v>30325.980598687369</v>
      </c>
      <c r="E18" s="10"/>
    </row>
  </sheetData>
  <printOptions horizontalCentered="1"/>
  <pageMargins left="0.2" right="0.1" top="0.75" bottom="0.2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0"/>
  <sheetViews>
    <sheetView showGridLines="0" workbookViewId="0">
      <selection activeCell="G15" sqref="G15"/>
    </sheetView>
  </sheetViews>
  <sheetFormatPr defaultRowHeight="15" x14ac:dyDescent="0.25"/>
  <cols>
    <col min="1" max="1" width="31" customWidth="1"/>
    <col min="2" max="2" width="15.5703125" customWidth="1"/>
    <col min="3" max="3" width="14" style="1" customWidth="1"/>
    <col min="4" max="4" width="13.42578125" style="1" bestFit="1" customWidth="1"/>
    <col min="5" max="6" width="12.28515625" style="1" customWidth="1"/>
    <col min="7" max="7" width="13.7109375" style="1" customWidth="1"/>
    <col min="8" max="8" width="13.140625" style="1" customWidth="1"/>
    <col min="9" max="9" width="13" style="1" customWidth="1"/>
    <col min="10" max="10" width="12.5703125" style="1" customWidth="1"/>
    <col min="11" max="11" width="13.7109375" style="1" customWidth="1"/>
    <col min="12" max="12" width="14.28515625" style="1" bestFit="1" customWidth="1"/>
    <col min="13" max="13" width="12.5703125" style="1" customWidth="1"/>
    <col min="14" max="14" width="14.42578125" style="1" bestFit="1" customWidth="1"/>
  </cols>
  <sheetData>
    <row r="7" spans="1:14" x14ac:dyDescent="0.25">
      <c r="A7" s="11"/>
      <c r="B7" s="11"/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12"/>
    </row>
    <row r="8" spans="1:14" ht="45" x14ac:dyDescent="0.25">
      <c r="A8" s="6" t="s">
        <v>10</v>
      </c>
      <c r="B8" s="20" t="s">
        <v>44</v>
      </c>
      <c r="C8" s="7" t="s">
        <v>0</v>
      </c>
      <c r="D8" s="7" t="s">
        <v>1</v>
      </c>
      <c r="E8" s="7" t="s">
        <v>2</v>
      </c>
      <c r="F8" s="7" t="s">
        <v>25</v>
      </c>
      <c r="G8" s="7" t="s">
        <v>3</v>
      </c>
      <c r="H8" s="8" t="s">
        <v>4</v>
      </c>
      <c r="I8" s="7" t="s">
        <v>27</v>
      </c>
      <c r="J8" s="7" t="s">
        <v>9</v>
      </c>
      <c r="K8" s="7" t="s">
        <v>5</v>
      </c>
      <c r="L8" s="7" t="s">
        <v>22</v>
      </c>
      <c r="M8" s="7" t="s">
        <v>6</v>
      </c>
      <c r="N8" s="7" t="s">
        <v>13</v>
      </c>
    </row>
    <row r="9" spans="1:14" x14ac:dyDescent="0.25">
      <c r="A9" s="4" t="s">
        <v>11</v>
      </c>
      <c r="B9" s="4"/>
      <c r="C9" s="5">
        <v>30</v>
      </c>
      <c r="D9" s="5">
        <v>50</v>
      </c>
      <c r="E9" s="5">
        <v>40</v>
      </c>
      <c r="F9" s="5">
        <v>20</v>
      </c>
      <c r="G9" s="5">
        <v>100</v>
      </c>
      <c r="H9" s="5">
        <v>10</v>
      </c>
      <c r="I9" s="5">
        <v>5</v>
      </c>
      <c r="J9" s="5">
        <v>10</v>
      </c>
      <c r="K9" s="5">
        <v>35</v>
      </c>
      <c r="L9" s="5">
        <v>318</v>
      </c>
      <c r="M9" s="5">
        <v>32</v>
      </c>
      <c r="N9" s="5">
        <f>SUM(C9:M9)</f>
        <v>650</v>
      </c>
    </row>
    <row r="10" spans="1:14" x14ac:dyDescent="0.25">
      <c r="A10" s="2" t="s">
        <v>8</v>
      </c>
      <c r="B10" s="2"/>
      <c r="C10" s="3">
        <v>260</v>
      </c>
      <c r="D10" s="3">
        <v>262</v>
      </c>
      <c r="E10" s="3">
        <v>320</v>
      </c>
      <c r="F10" s="3">
        <v>323</v>
      </c>
      <c r="G10" s="3">
        <v>316</v>
      </c>
      <c r="H10" s="3">
        <v>356</v>
      </c>
      <c r="I10" s="3">
        <v>346</v>
      </c>
      <c r="J10" s="3">
        <v>336</v>
      </c>
      <c r="K10" s="3">
        <v>336</v>
      </c>
      <c r="L10" s="3">
        <v>261</v>
      </c>
      <c r="M10" s="3">
        <v>321</v>
      </c>
      <c r="N10" s="3"/>
    </row>
    <row r="11" spans="1:14" x14ac:dyDescent="0.25">
      <c r="A11" s="2" t="s">
        <v>12</v>
      </c>
      <c r="B11" s="2"/>
      <c r="C11" s="3">
        <f>C9*C10</f>
        <v>7800</v>
      </c>
      <c r="D11" s="3">
        <f t="shared" ref="D11:M11" si="0">D9*D10</f>
        <v>13100</v>
      </c>
      <c r="E11" s="3">
        <f t="shared" si="0"/>
        <v>12800</v>
      </c>
      <c r="F11" s="3">
        <f t="shared" si="0"/>
        <v>6460</v>
      </c>
      <c r="G11" s="3">
        <f t="shared" si="0"/>
        <v>31600</v>
      </c>
      <c r="H11" s="3">
        <f t="shared" si="0"/>
        <v>3560</v>
      </c>
      <c r="I11" s="3">
        <f t="shared" si="0"/>
        <v>1730</v>
      </c>
      <c r="J11" s="3">
        <f t="shared" si="0"/>
        <v>3360</v>
      </c>
      <c r="K11" s="3">
        <f t="shared" si="0"/>
        <v>11760</v>
      </c>
      <c r="L11" s="3">
        <f t="shared" si="0"/>
        <v>82998</v>
      </c>
      <c r="M11" s="3">
        <f t="shared" si="0"/>
        <v>10272</v>
      </c>
      <c r="N11" s="3">
        <f>SUM(C11:M11)</f>
        <v>185440</v>
      </c>
    </row>
    <row r="12" spans="1:14" x14ac:dyDescent="0.25">
      <c r="A12" s="2" t="s">
        <v>14</v>
      </c>
      <c r="B12" s="2"/>
      <c r="C12" s="3">
        <v>83.85</v>
      </c>
      <c r="D12" s="3">
        <v>83.85</v>
      </c>
      <c r="E12" s="3">
        <v>83.85</v>
      </c>
      <c r="F12" s="3">
        <v>83.85</v>
      </c>
      <c r="G12" s="3">
        <v>83.85</v>
      </c>
      <c r="H12" s="3">
        <v>83.85</v>
      </c>
      <c r="I12" s="3">
        <v>83.85</v>
      </c>
      <c r="J12" s="3">
        <v>83.85</v>
      </c>
      <c r="K12" s="3">
        <v>83.85</v>
      </c>
      <c r="L12" s="3">
        <v>83.85</v>
      </c>
      <c r="M12" s="3">
        <v>83.85</v>
      </c>
      <c r="N12" s="3">
        <v>83.85</v>
      </c>
    </row>
    <row r="13" spans="1:14" x14ac:dyDescent="0.25">
      <c r="A13" s="4" t="s">
        <v>15</v>
      </c>
      <c r="B13" s="4"/>
      <c r="C13" s="3">
        <f>C11*C12</f>
        <v>654030</v>
      </c>
      <c r="D13" s="3">
        <f t="shared" ref="D13:N13" si="1">D11*D12</f>
        <v>1098435</v>
      </c>
      <c r="E13" s="3">
        <f t="shared" si="1"/>
        <v>1073280</v>
      </c>
      <c r="F13" s="3">
        <f t="shared" si="1"/>
        <v>541671</v>
      </c>
      <c r="G13" s="3">
        <f t="shared" si="1"/>
        <v>2649660</v>
      </c>
      <c r="H13" s="3">
        <f t="shared" si="1"/>
        <v>298506</v>
      </c>
      <c r="I13" s="3">
        <f t="shared" ref="I13" si="2">I11*I12</f>
        <v>145060.5</v>
      </c>
      <c r="J13" s="3">
        <f t="shared" si="1"/>
        <v>281736</v>
      </c>
      <c r="K13" s="3">
        <f t="shared" si="1"/>
        <v>986075.99999999988</v>
      </c>
      <c r="L13" s="3">
        <f t="shared" si="1"/>
        <v>6959382.2999999998</v>
      </c>
      <c r="M13" s="3">
        <f t="shared" si="1"/>
        <v>861307.2</v>
      </c>
      <c r="N13" s="3">
        <f t="shared" si="1"/>
        <v>15549143.999999998</v>
      </c>
    </row>
    <row r="14" spans="1:14" x14ac:dyDescent="0.25">
      <c r="A14" s="2" t="s">
        <v>16</v>
      </c>
      <c r="B14" s="2"/>
      <c r="C14" s="3">
        <f>($N14/$N$13)*C$13</f>
        <v>38843.728278688526</v>
      </c>
      <c r="D14" s="3">
        <f t="shared" ref="D14:M18" si="3">($N14/$N$13)*D$13</f>
        <v>65237.543647540988</v>
      </c>
      <c r="E14" s="3">
        <f t="shared" si="3"/>
        <v>63743.554098360662</v>
      </c>
      <c r="F14" s="3">
        <f t="shared" si="3"/>
        <v>32170.574959016394</v>
      </c>
      <c r="G14" s="3">
        <f t="shared" si="3"/>
        <v>157366.89918032789</v>
      </c>
      <c r="H14" s="3">
        <f t="shared" si="3"/>
        <v>17728.675983606558</v>
      </c>
      <c r="I14" s="3">
        <f t="shared" si="3"/>
        <v>8615.3397336065573</v>
      </c>
      <c r="J14" s="3">
        <f t="shared" si="3"/>
        <v>16732.682950819672</v>
      </c>
      <c r="K14" s="3">
        <f t="shared" si="3"/>
        <v>58564.390327868852</v>
      </c>
      <c r="L14" s="3">
        <f t="shared" si="3"/>
        <v>413327.14867622952</v>
      </c>
      <c r="M14" s="3">
        <f t="shared" si="3"/>
        <v>51154.202163934424</v>
      </c>
      <c r="N14" s="3">
        <v>923484.74</v>
      </c>
    </row>
    <row r="15" spans="1:14" x14ac:dyDescent="0.25">
      <c r="A15" s="2" t="s">
        <v>20</v>
      </c>
      <c r="B15" s="22">
        <f>N15/N13</f>
        <v>0.36584525038805998</v>
      </c>
      <c r="C15" s="3">
        <f t="shared" ref="C15:C18" si="4">($N15/$N$13)*C$13</f>
        <v>239273.76911130288</v>
      </c>
      <c r="D15" s="3">
        <f t="shared" si="3"/>
        <v>401857.22761000867</v>
      </c>
      <c r="E15" s="3">
        <f t="shared" si="3"/>
        <v>392654.39033649705</v>
      </c>
      <c r="F15" s="3">
        <f t="shared" si="3"/>
        <v>198167.76262295083</v>
      </c>
      <c r="G15" s="3">
        <f t="shared" si="3"/>
        <v>969365.52614322701</v>
      </c>
      <c r="H15" s="3">
        <f t="shared" si="3"/>
        <v>109207.00231233823</v>
      </c>
      <c r="I15" s="3">
        <f t="shared" si="3"/>
        <v>53069.694943917173</v>
      </c>
      <c r="J15" s="3">
        <f t="shared" si="3"/>
        <v>103071.77746333047</v>
      </c>
      <c r="K15" s="3">
        <f t="shared" si="3"/>
        <v>360751.22112165659</v>
      </c>
      <c r="L15" s="3">
        <f t="shared" si="3"/>
        <v>2546056.9600897329</v>
      </c>
      <c r="M15" s="3">
        <f t="shared" si="3"/>
        <v>315105.14824503881</v>
      </c>
      <c r="N15" s="3">
        <v>5688580.4799999995</v>
      </c>
    </row>
    <row r="16" spans="1:14" x14ac:dyDescent="0.25">
      <c r="A16" s="2" t="s">
        <v>17</v>
      </c>
      <c r="B16" s="2"/>
      <c r="C16" s="3">
        <f t="shared" si="4"/>
        <v>7216.3266393442636</v>
      </c>
      <c r="D16" s="3">
        <f t="shared" si="3"/>
        <v>12119.728073770495</v>
      </c>
      <c r="E16" s="3">
        <f t="shared" si="3"/>
        <v>11842.177049180331</v>
      </c>
      <c r="F16" s="3">
        <f t="shared" si="3"/>
        <v>5976.5987295081977</v>
      </c>
      <c r="G16" s="3">
        <f t="shared" si="3"/>
        <v>29235.374590163941</v>
      </c>
      <c r="H16" s="3">
        <f t="shared" si="3"/>
        <v>3293.6054918032796</v>
      </c>
      <c r="I16" s="3">
        <f t="shared" si="3"/>
        <v>1600.544241803279</v>
      </c>
      <c r="J16" s="3">
        <f t="shared" si="3"/>
        <v>3108.5714754098367</v>
      </c>
      <c r="K16" s="3">
        <f t="shared" si="3"/>
        <v>10880.000163934428</v>
      </c>
      <c r="L16" s="3">
        <f t="shared" si="3"/>
        <v>76787.266463114764</v>
      </c>
      <c r="M16" s="3">
        <f t="shared" si="3"/>
        <v>9503.3470819672148</v>
      </c>
      <c r="N16" s="3">
        <v>171563.54</v>
      </c>
    </row>
    <row r="17" spans="1:14" x14ac:dyDescent="0.25">
      <c r="A17" s="2" t="s">
        <v>18</v>
      </c>
      <c r="B17" s="2"/>
      <c r="C17" s="3">
        <f t="shared" si="4"/>
        <v>12180.181190681624</v>
      </c>
      <c r="D17" s="3">
        <f t="shared" si="3"/>
        <v>20456.458153580676</v>
      </c>
      <c r="E17" s="3">
        <f t="shared" si="3"/>
        <v>19987.98964624677</v>
      </c>
      <c r="F17" s="3">
        <f t="shared" si="3"/>
        <v>10087.688524590167</v>
      </c>
      <c r="G17" s="3">
        <f t="shared" si="3"/>
        <v>49345.34943917171</v>
      </c>
      <c r="H17" s="3">
        <f t="shared" si="3"/>
        <v>5559.1596203623822</v>
      </c>
      <c r="I17" s="3">
        <f t="shared" si="3"/>
        <v>2701.5017256255396</v>
      </c>
      <c r="J17" s="3">
        <f t="shared" si="3"/>
        <v>5246.8472821397763</v>
      </c>
      <c r="K17" s="3">
        <f t="shared" si="3"/>
        <v>18363.965487489215</v>
      </c>
      <c r="L17" s="3">
        <f t="shared" si="3"/>
        <v>129606.49723899916</v>
      </c>
      <c r="M17" s="3">
        <f t="shared" si="3"/>
        <v>16040.36169111303</v>
      </c>
      <c r="N17" s="3">
        <v>289576</v>
      </c>
    </row>
    <row r="18" spans="1:14" x14ac:dyDescent="0.25">
      <c r="A18" s="2" t="s">
        <v>19</v>
      </c>
      <c r="B18" s="2"/>
      <c r="C18" s="3">
        <f t="shared" si="4"/>
        <v>49612.100215703198</v>
      </c>
      <c r="D18" s="3">
        <f t="shared" si="3"/>
        <v>83322.886259706647</v>
      </c>
      <c r="E18" s="3">
        <f t="shared" si="3"/>
        <v>81414.728559102674</v>
      </c>
      <c r="F18" s="3">
        <f t="shared" si="3"/>
        <v>41088.995819672135</v>
      </c>
      <c r="G18" s="3">
        <f t="shared" si="3"/>
        <v>200992.61113028473</v>
      </c>
      <c r="H18" s="3">
        <f t="shared" si="3"/>
        <v>22643.471380500432</v>
      </c>
      <c r="I18" s="3">
        <f t="shared" si="3"/>
        <v>11003.709406816222</v>
      </c>
      <c r="J18" s="3">
        <f t="shared" si="3"/>
        <v>21371.366246764454</v>
      </c>
      <c r="K18" s="3">
        <f t="shared" si="3"/>
        <v>74799.781863675584</v>
      </c>
      <c r="L18" s="3">
        <f t="shared" si="3"/>
        <v>527910.90944909409</v>
      </c>
      <c r="M18" s="3">
        <f t="shared" si="3"/>
        <v>65335.319668679898</v>
      </c>
      <c r="N18" s="3">
        <v>1179495.8799999999</v>
      </c>
    </row>
    <row r="19" spans="1:14" x14ac:dyDescent="0.25">
      <c r="A19" s="9" t="s">
        <v>13</v>
      </c>
      <c r="B19" s="9"/>
      <c r="C19" s="10">
        <f>SUM(C13:C18)</f>
        <v>1001156.1054357205</v>
      </c>
      <c r="D19" s="10">
        <f t="shared" ref="D19:N19" si="5">SUM(D13:D18)</f>
        <v>1681428.8437446074</v>
      </c>
      <c r="E19" s="10">
        <f t="shared" si="5"/>
        <v>1642922.8396893872</v>
      </c>
      <c r="F19" s="10">
        <f t="shared" ref="F19" si="6">SUM(F13:F18)</f>
        <v>829162.62065573782</v>
      </c>
      <c r="G19" s="10">
        <f t="shared" si="5"/>
        <v>4055965.7604831755</v>
      </c>
      <c r="H19" s="10">
        <f t="shared" si="5"/>
        <v>456937.91478861083</v>
      </c>
      <c r="I19" s="10">
        <f t="shared" ref="I19" si="7">SUM(I13:I18)</f>
        <v>222051.29005176877</v>
      </c>
      <c r="J19" s="10">
        <f t="shared" si="5"/>
        <v>431267.24541846418</v>
      </c>
      <c r="K19" s="10">
        <f t="shared" si="5"/>
        <v>1509435.3589646246</v>
      </c>
      <c r="L19" s="10">
        <f t="shared" si="5"/>
        <v>10653071.08191717</v>
      </c>
      <c r="M19" s="10">
        <f t="shared" si="5"/>
        <v>1318445.5788507336</v>
      </c>
      <c r="N19" s="10">
        <f t="shared" si="5"/>
        <v>23801844.639999997</v>
      </c>
    </row>
    <row r="20" spans="1:14" x14ac:dyDescent="0.25">
      <c r="A20" s="9" t="s">
        <v>21</v>
      </c>
      <c r="B20" s="9"/>
      <c r="C20" s="10">
        <f>C19/C9</f>
        <v>33371.870181190687</v>
      </c>
      <c r="D20" s="10">
        <f t="shared" ref="D20:N20" si="8">D19/D9</f>
        <v>33628.576874892147</v>
      </c>
      <c r="E20" s="10">
        <f t="shared" si="8"/>
        <v>41073.07099223468</v>
      </c>
      <c r="F20" s="10">
        <f t="shared" ref="F20" si="9">F19/F9</f>
        <v>41458.131032786892</v>
      </c>
      <c r="G20" s="10">
        <f t="shared" si="8"/>
        <v>40559.657604831758</v>
      </c>
      <c r="H20" s="10">
        <f t="shared" si="8"/>
        <v>45693.79147886108</v>
      </c>
      <c r="I20" s="10">
        <f t="shared" ref="I20" si="10">I19/I9</f>
        <v>44410.258010353755</v>
      </c>
      <c r="J20" s="10">
        <f t="shared" si="8"/>
        <v>43126.724541846415</v>
      </c>
      <c r="K20" s="10">
        <f t="shared" si="8"/>
        <v>43126.724541846415</v>
      </c>
      <c r="L20" s="10">
        <f t="shared" si="8"/>
        <v>33500.223528041417</v>
      </c>
      <c r="M20" s="10">
        <f t="shared" si="8"/>
        <v>41201.424339085424</v>
      </c>
      <c r="N20" s="10">
        <f t="shared" si="8"/>
        <v>36618.222523076918</v>
      </c>
    </row>
  </sheetData>
  <mergeCells count="1">
    <mergeCell ref="C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"/>
  <sheetViews>
    <sheetView showGridLines="0" tabSelected="1" topLeftCell="B1" workbookViewId="0">
      <selection activeCell="L21" sqref="L21"/>
    </sheetView>
  </sheetViews>
  <sheetFormatPr defaultRowHeight="15" x14ac:dyDescent="0.25"/>
  <cols>
    <col min="1" max="1" width="26.140625" customWidth="1"/>
    <col min="2" max="2" width="12.7109375" customWidth="1"/>
    <col min="3" max="3" width="14" style="1" customWidth="1"/>
    <col min="4" max="4" width="13.42578125" style="1" bestFit="1" customWidth="1"/>
    <col min="5" max="6" width="12.28515625" style="1" customWidth="1"/>
    <col min="7" max="7" width="13.7109375" style="1" customWidth="1"/>
    <col min="8" max="9" width="13.140625" style="1" customWidth="1"/>
    <col min="10" max="10" width="12.5703125" style="1" customWidth="1"/>
    <col min="11" max="11" width="13.7109375" style="1" customWidth="1"/>
    <col min="12" max="12" width="14.28515625" style="1" bestFit="1" customWidth="1"/>
    <col min="13" max="13" width="12.5703125" style="1" customWidth="1"/>
    <col min="14" max="14" width="14.42578125" style="1" bestFit="1" customWidth="1"/>
  </cols>
  <sheetData>
    <row r="4" spans="1:14" x14ac:dyDescent="0.25">
      <c r="A4" s="11"/>
      <c r="B4" s="11"/>
      <c r="C4" s="42" t="s">
        <v>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12"/>
    </row>
    <row r="5" spans="1:14" ht="45" x14ac:dyDescent="0.25">
      <c r="A5" s="6" t="s">
        <v>10</v>
      </c>
      <c r="B5" s="20" t="s">
        <v>44</v>
      </c>
      <c r="C5" s="7" t="s">
        <v>0</v>
      </c>
      <c r="D5" s="7" t="s">
        <v>1</v>
      </c>
      <c r="E5" s="7" t="s">
        <v>2</v>
      </c>
      <c r="F5" s="7" t="s">
        <v>25</v>
      </c>
      <c r="G5" s="7" t="s">
        <v>3</v>
      </c>
      <c r="H5" s="8" t="s">
        <v>4</v>
      </c>
      <c r="I5" s="7" t="s">
        <v>26</v>
      </c>
      <c r="J5" s="7" t="s">
        <v>9</v>
      </c>
      <c r="K5" s="7" t="s">
        <v>5</v>
      </c>
      <c r="L5" s="7" t="s">
        <v>22</v>
      </c>
      <c r="M5" s="7" t="s">
        <v>6</v>
      </c>
      <c r="N5" s="7" t="s">
        <v>13</v>
      </c>
    </row>
    <row r="6" spans="1:14" x14ac:dyDescent="0.25">
      <c r="A6" s="4" t="s">
        <v>11</v>
      </c>
      <c r="B6" s="4"/>
      <c r="C6" s="5">
        <v>30</v>
      </c>
      <c r="D6" s="5">
        <v>50</v>
      </c>
      <c r="E6" s="5">
        <v>40</v>
      </c>
      <c r="F6" s="5">
        <v>20</v>
      </c>
      <c r="G6" s="5">
        <v>100</v>
      </c>
      <c r="H6" s="5">
        <v>10</v>
      </c>
      <c r="I6" s="5">
        <v>5</v>
      </c>
      <c r="J6" s="5">
        <v>10</v>
      </c>
      <c r="K6" s="5">
        <v>35</v>
      </c>
      <c r="L6" s="5">
        <v>318</v>
      </c>
      <c r="M6" s="5">
        <v>32</v>
      </c>
      <c r="N6" s="5">
        <f>SUM(C6:M6)</f>
        <v>650</v>
      </c>
    </row>
    <row r="7" spans="1:14" x14ac:dyDescent="0.25">
      <c r="A7" s="2" t="s">
        <v>8</v>
      </c>
      <c r="B7" s="2"/>
      <c r="C7" s="3">
        <v>480.06</v>
      </c>
      <c r="D7" s="3">
        <v>497.34</v>
      </c>
      <c r="E7" s="3">
        <v>588.6</v>
      </c>
      <c r="F7" s="3">
        <v>594.54</v>
      </c>
      <c r="G7" s="3">
        <v>562.15</v>
      </c>
      <c r="H7" s="3">
        <v>652</v>
      </c>
      <c r="I7" s="3">
        <v>640</v>
      </c>
      <c r="J7" s="3">
        <v>625</v>
      </c>
      <c r="K7" s="3">
        <v>610</v>
      </c>
      <c r="L7" s="3">
        <v>477.72</v>
      </c>
      <c r="M7" s="3">
        <v>578</v>
      </c>
      <c r="N7" s="3"/>
    </row>
    <row r="8" spans="1:14" x14ac:dyDescent="0.25">
      <c r="A8" s="2" t="s">
        <v>12</v>
      </c>
      <c r="B8" s="2"/>
      <c r="C8" s="3">
        <f>C6*C7</f>
        <v>14401.8</v>
      </c>
      <c r="D8" s="3">
        <f t="shared" ref="D8:M8" si="0">D6*D7</f>
        <v>24867</v>
      </c>
      <c r="E8" s="3">
        <f t="shared" si="0"/>
        <v>23544</v>
      </c>
      <c r="F8" s="3">
        <f t="shared" si="0"/>
        <v>11890.8</v>
      </c>
      <c r="G8" s="3">
        <f t="shared" si="0"/>
        <v>56215</v>
      </c>
      <c r="H8" s="3">
        <f t="shared" si="0"/>
        <v>6520</v>
      </c>
      <c r="I8" s="3">
        <f t="shared" si="0"/>
        <v>3200</v>
      </c>
      <c r="J8" s="3">
        <f t="shared" si="0"/>
        <v>6250</v>
      </c>
      <c r="K8" s="3">
        <f t="shared" si="0"/>
        <v>21350</v>
      </c>
      <c r="L8" s="3">
        <f t="shared" si="0"/>
        <v>151914.96000000002</v>
      </c>
      <c r="M8" s="3">
        <f t="shared" si="0"/>
        <v>18496</v>
      </c>
      <c r="N8" s="3">
        <f>SUM(C8:M8)</f>
        <v>338649.56000000006</v>
      </c>
    </row>
    <row r="9" spans="1:14" x14ac:dyDescent="0.25">
      <c r="A9" s="2" t="s">
        <v>14</v>
      </c>
      <c r="B9" s="2"/>
      <c r="C9" s="3">
        <v>83.85</v>
      </c>
      <c r="D9" s="3">
        <v>83.85</v>
      </c>
      <c r="E9" s="3">
        <v>83.85</v>
      </c>
      <c r="F9" s="3">
        <v>83.85</v>
      </c>
      <c r="G9" s="3">
        <v>83.85</v>
      </c>
      <c r="H9" s="3">
        <v>83.85</v>
      </c>
      <c r="I9" s="3">
        <v>83.85</v>
      </c>
      <c r="J9" s="3">
        <v>83.85</v>
      </c>
      <c r="K9" s="3">
        <v>83.85</v>
      </c>
      <c r="L9" s="3">
        <v>83.85</v>
      </c>
      <c r="M9" s="3">
        <v>83.85</v>
      </c>
      <c r="N9" s="3">
        <v>83.85</v>
      </c>
    </row>
    <row r="10" spans="1:14" x14ac:dyDescent="0.25">
      <c r="A10" s="4" t="s">
        <v>15</v>
      </c>
      <c r="B10" s="4"/>
      <c r="C10" s="5">
        <f>C8*C9</f>
        <v>1207590.93</v>
      </c>
      <c r="D10" s="5">
        <f t="shared" ref="D10:N10" si="1">D8*D9</f>
        <v>2085097.95</v>
      </c>
      <c r="E10" s="5">
        <f t="shared" si="1"/>
        <v>1974164.4</v>
      </c>
      <c r="F10" s="5">
        <f t="shared" si="1"/>
        <v>997043.57999999984</v>
      </c>
      <c r="G10" s="5">
        <f t="shared" si="1"/>
        <v>4713627.75</v>
      </c>
      <c r="H10" s="5">
        <f t="shared" si="1"/>
        <v>546702</v>
      </c>
      <c r="I10" s="5">
        <f t="shared" si="1"/>
        <v>268320</v>
      </c>
      <c r="J10" s="5">
        <f t="shared" si="1"/>
        <v>524062.49999999994</v>
      </c>
      <c r="K10" s="5">
        <f t="shared" si="1"/>
        <v>1790197.4999999998</v>
      </c>
      <c r="L10" s="5">
        <f t="shared" si="1"/>
        <v>12738069.396000002</v>
      </c>
      <c r="M10" s="5">
        <f t="shared" si="1"/>
        <v>1550889.5999999999</v>
      </c>
      <c r="N10" s="5">
        <f t="shared" si="1"/>
        <v>28395765.606000002</v>
      </c>
    </row>
    <row r="11" spans="1:14" x14ac:dyDescent="0.25">
      <c r="A11" s="2" t="s">
        <v>16</v>
      </c>
      <c r="B11" s="2"/>
      <c r="C11" s="3">
        <f t="shared" ref="C11:E15" si="2">($N11/$N$10)*C$10</f>
        <v>14644.089495731218</v>
      </c>
      <c r="D11" s="3">
        <f t="shared" si="2"/>
        <v>25285.35137901847</v>
      </c>
      <c r="E11" s="3">
        <f t="shared" si="2"/>
        <v>23940.093813793817</v>
      </c>
      <c r="F11" s="3">
        <f t="shared" ref="F11:J15" si="3">($N11/$N$10)*F$10</f>
        <v>12090.845545406877</v>
      </c>
      <c r="G11" s="3">
        <f t="shared" si="3"/>
        <v>57160.736227591726</v>
      </c>
      <c r="H11" s="3">
        <f t="shared" si="3"/>
        <v>6629.6895882575473</v>
      </c>
      <c r="I11" s="3">
        <f t="shared" si="3"/>
        <v>3253.8353807399008</v>
      </c>
      <c r="J11" s="3">
        <f t="shared" si="3"/>
        <v>6355.1472280076177</v>
      </c>
      <c r="K11" s="3">
        <f t="shared" ref="K11:M15" si="4">($N11/$N$10)*K$10</f>
        <v>21709.18293087402</v>
      </c>
      <c r="L11" s="3">
        <f t="shared" si="4"/>
        <v>154470.70990990213</v>
      </c>
      <c r="M11" s="3">
        <f t="shared" si="4"/>
        <v>18807.168500676624</v>
      </c>
      <c r="N11" s="3">
        <v>344346.85</v>
      </c>
    </row>
    <row r="12" spans="1:14" x14ac:dyDescent="0.25">
      <c r="A12" s="2" t="s">
        <v>20</v>
      </c>
      <c r="B12" s="22">
        <f>N12/N10</f>
        <v>0.26706592332194778</v>
      </c>
      <c r="C12" s="3">
        <f t="shared" si="2"/>
        <v>322506.38671565958</v>
      </c>
      <c r="D12" s="3">
        <f t="shared" si="2"/>
        <v>556858.60923345049</v>
      </c>
      <c r="E12" s="3">
        <f t="shared" si="2"/>
        <v>527232.03827531904</v>
      </c>
      <c r="F12" s="3">
        <f t="shared" si="3"/>
        <v>266276.36428492027</v>
      </c>
      <c r="G12" s="3">
        <f t="shared" si="3"/>
        <v>1258849.3472497053</v>
      </c>
      <c r="H12" s="3">
        <f t="shared" si="3"/>
        <v>146005.47441195551</v>
      </c>
      <c r="I12" s="3">
        <f t="shared" si="3"/>
        <v>71659.128545745029</v>
      </c>
      <c r="J12" s="3">
        <f t="shared" si="3"/>
        <v>139959.23544090823</v>
      </c>
      <c r="K12" s="3">
        <f t="shared" si="4"/>
        <v>478100.74826614256</v>
      </c>
      <c r="L12" s="3">
        <f t="shared" si="4"/>
        <v>3401904.264581786</v>
      </c>
      <c r="M12" s="3">
        <f t="shared" si="4"/>
        <v>414189.76299440622</v>
      </c>
      <c r="N12" s="3">
        <v>7583541.3599999994</v>
      </c>
    </row>
    <row r="13" spans="1:14" x14ac:dyDescent="0.25">
      <c r="A13" s="2" t="s">
        <v>17</v>
      </c>
      <c r="B13" s="2"/>
      <c r="C13" s="3">
        <f t="shared" si="2"/>
        <v>6.1664364778740586</v>
      </c>
      <c r="D13" s="3">
        <f t="shared" si="2"/>
        <v>10.647334075969269</v>
      </c>
      <c r="E13" s="3">
        <f t="shared" si="2"/>
        <v>10.080863533382413</v>
      </c>
      <c r="F13" s="3">
        <f t="shared" si="3"/>
        <v>5.0912985092908416</v>
      </c>
      <c r="G13" s="3">
        <f t="shared" si="3"/>
        <v>24.069645919516326</v>
      </c>
      <c r="H13" s="3">
        <f t="shared" si="3"/>
        <v>2.79167644570393</v>
      </c>
      <c r="I13" s="3">
        <f t="shared" si="3"/>
        <v>1.370147948811745</v>
      </c>
      <c r="J13" s="3">
        <f t="shared" si="3"/>
        <v>2.676070212522939</v>
      </c>
      <c r="K13" s="3">
        <f t="shared" si="4"/>
        <v>9.1414558459783599</v>
      </c>
      <c r="L13" s="3">
        <f t="shared" si="4"/>
        <v>65.045615886818211</v>
      </c>
      <c r="M13" s="3">
        <f t="shared" si="4"/>
        <v>7.9194551441318843</v>
      </c>
      <c r="N13" s="3">
        <v>145</v>
      </c>
    </row>
    <row r="14" spans="1:14" x14ac:dyDescent="0.25">
      <c r="A14" s="2" t="s">
        <v>18</v>
      </c>
      <c r="B14" s="2"/>
      <c r="C14" s="3">
        <f t="shared" si="2"/>
        <v>0</v>
      </c>
      <c r="D14" s="3">
        <f t="shared" si="2"/>
        <v>0</v>
      </c>
      <c r="E14" s="3">
        <f t="shared" si="2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3">
        <v>0</v>
      </c>
    </row>
    <row r="15" spans="1:14" x14ac:dyDescent="0.25">
      <c r="A15" s="2" t="s">
        <v>19</v>
      </c>
      <c r="B15" s="2"/>
      <c r="C15" s="3">
        <f t="shared" si="2"/>
        <v>20046.888514144237</v>
      </c>
      <c r="D15" s="3">
        <f t="shared" si="2"/>
        <v>34614.143834883471</v>
      </c>
      <c r="E15" s="3">
        <f t="shared" si="2"/>
        <v>32772.566149857099</v>
      </c>
      <c r="F15" s="3">
        <f t="shared" si="3"/>
        <v>16551.649234400302</v>
      </c>
      <c r="G15" s="3">
        <f t="shared" si="3"/>
        <v>78249.651975629327</v>
      </c>
      <c r="H15" s="3">
        <f t="shared" si="3"/>
        <v>9075.6511763960352</v>
      </c>
      <c r="I15" s="3">
        <f t="shared" si="3"/>
        <v>4454.3073258385457</v>
      </c>
      <c r="J15" s="3">
        <f t="shared" si="3"/>
        <v>8699.818995778407</v>
      </c>
      <c r="K15" s="3">
        <f t="shared" si="4"/>
        <v>29718.581689579041</v>
      </c>
      <c r="L15" s="3">
        <f t="shared" si="4"/>
        <v>211461.22476014678</v>
      </c>
      <c r="M15" s="3">
        <f t="shared" si="4"/>
        <v>25745.896343346791</v>
      </c>
      <c r="N15" s="3">
        <v>471390.38</v>
      </c>
    </row>
    <row r="16" spans="1:14" x14ac:dyDescent="0.25">
      <c r="A16" s="9" t="s">
        <v>13</v>
      </c>
      <c r="B16" s="9"/>
      <c r="C16" s="10">
        <f>SUM(C10:C15)</f>
        <v>1564794.461162013</v>
      </c>
      <c r="D16" s="10">
        <f t="shared" ref="D16:N16" si="5">SUM(D10:D15)</f>
        <v>2701866.7017814284</v>
      </c>
      <c r="E16" s="10">
        <f t="shared" si="5"/>
        <v>2558119.1791025032</v>
      </c>
      <c r="F16" s="10">
        <f t="shared" ref="F16:J16" si="6">SUM(F10:F15)</f>
        <v>1291967.5303632368</v>
      </c>
      <c r="G16" s="10">
        <f t="shared" si="6"/>
        <v>6107911.5550988456</v>
      </c>
      <c r="H16" s="10">
        <f t="shared" si="6"/>
        <v>708415.60685305495</v>
      </c>
      <c r="I16" s="10">
        <f t="shared" si="6"/>
        <v>347688.64140027226</v>
      </c>
      <c r="J16" s="10">
        <f t="shared" si="6"/>
        <v>679079.37773490674</v>
      </c>
      <c r="K16" s="10">
        <f t="shared" si="5"/>
        <v>2319735.1543424414</v>
      </c>
      <c r="L16" s="10">
        <f t="shared" si="5"/>
        <v>16505970.640867725</v>
      </c>
      <c r="M16" s="10">
        <f t="shared" si="5"/>
        <v>2009640.3472935734</v>
      </c>
      <c r="N16" s="10">
        <f t="shared" si="5"/>
        <v>36795189.196000002</v>
      </c>
    </row>
    <row r="17" spans="1:14" x14ac:dyDescent="0.25">
      <c r="A17" s="9" t="s">
        <v>21</v>
      </c>
      <c r="B17" s="9"/>
      <c r="C17" s="10">
        <f>C16/C6</f>
        <v>52159.815372067103</v>
      </c>
      <c r="D17" s="10">
        <f t="shared" ref="D17:N17" si="7">D16/D6</f>
        <v>54037.33403562857</v>
      </c>
      <c r="E17" s="10">
        <f t="shared" si="7"/>
        <v>63952.979477562578</v>
      </c>
      <c r="F17" s="10">
        <f t="shared" ref="F17:J17" si="8">F16/F6</f>
        <v>64598.376518161836</v>
      </c>
      <c r="G17" s="10">
        <f t="shared" si="8"/>
        <v>61079.115550988456</v>
      </c>
      <c r="H17" s="10">
        <f t="shared" si="8"/>
        <v>70841.560685305492</v>
      </c>
      <c r="I17" s="10">
        <f t="shared" si="8"/>
        <v>69537.728280054449</v>
      </c>
      <c r="J17" s="10">
        <f t="shared" si="8"/>
        <v>67907.937773490674</v>
      </c>
      <c r="K17" s="10">
        <f t="shared" si="7"/>
        <v>66278.147266926899</v>
      </c>
      <c r="L17" s="45">
        <f t="shared" si="7"/>
        <v>51905.568053043164</v>
      </c>
      <c r="M17" s="45">
        <f t="shared" si="7"/>
        <v>62801.26085292417</v>
      </c>
      <c r="N17" s="10">
        <f t="shared" si="7"/>
        <v>56607.98337846154</v>
      </c>
    </row>
  </sheetData>
  <mergeCells count="1">
    <mergeCell ref="C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"/>
  <sheetViews>
    <sheetView showGridLines="0" workbookViewId="0">
      <selection activeCell="B12" sqref="B12"/>
    </sheetView>
  </sheetViews>
  <sheetFormatPr defaultRowHeight="15" x14ac:dyDescent="0.25"/>
  <cols>
    <col min="1" max="1" width="31" customWidth="1"/>
    <col min="2" max="2" width="16.5703125" customWidth="1"/>
    <col min="3" max="3" width="14" style="1" customWidth="1"/>
    <col min="4" max="4" width="13.42578125" style="1" bestFit="1" customWidth="1"/>
    <col min="5" max="6" width="12.28515625" style="1" customWidth="1"/>
    <col min="7" max="7" width="13.7109375" style="1" customWidth="1"/>
    <col min="8" max="9" width="13.140625" style="1" customWidth="1"/>
    <col min="10" max="10" width="12.5703125" style="1" customWidth="1"/>
    <col min="11" max="11" width="13.7109375" style="1" customWidth="1"/>
    <col min="12" max="12" width="14.28515625" style="1" bestFit="1" customWidth="1"/>
    <col min="13" max="13" width="12.5703125" style="1" customWidth="1"/>
    <col min="14" max="14" width="14.42578125" style="1" bestFit="1" customWidth="1"/>
  </cols>
  <sheetData>
    <row r="4" spans="1:14" x14ac:dyDescent="0.25">
      <c r="A4" s="11"/>
      <c r="B4" s="11"/>
      <c r="C4" s="42" t="s">
        <v>28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12"/>
    </row>
    <row r="5" spans="1:14" ht="45" x14ac:dyDescent="0.25">
      <c r="A5" s="6" t="s">
        <v>10</v>
      </c>
      <c r="B5" s="20" t="s">
        <v>44</v>
      </c>
      <c r="C5" s="7" t="s">
        <v>0</v>
      </c>
      <c r="D5" s="7" t="s">
        <v>1</v>
      </c>
      <c r="E5" s="7" t="s">
        <v>2</v>
      </c>
      <c r="F5" s="7" t="s">
        <v>25</v>
      </c>
      <c r="G5" s="7" t="s">
        <v>3</v>
      </c>
      <c r="H5" s="8" t="s">
        <v>4</v>
      </c>
      <c r="I5" s="7" t="s">
        <v>27</v>
      </c>
      <c r="J5" s="7" t="s">
        <v>9</v>
      </c>
      <c r="K5" s="7" t="s">
        <v>5</v>
      </c>
      <c r="L5" s="7" t="s">
        <v>22</v>
      </c>
      <c r="M5" s="7" t="s">
        <v>6</v>
      </c>
      <c r="N5" s="7" t="s">
        <v>13</v>
      </c>
    </row>
    <row r="6" spans="1:14" x14ac:dyDescent="0.25">
      <c r="A6" s="4" t="s">
        <v>11</v>
      </c>
      <c r="B6" s="4"/>
      <c r="C6" s="5">
        <v>30</v>
      </c>
      <c r="D6" s="5">
        <v>50</v>
      </c>
      <c r="E6" s="5">
        <v>40</v>
      </c>
      <c r="F6" s="5">
        <v>20</v>
      </c>
      <c r="G6" s="5">
        <v>100</v>
      </c>
      <c r="H6" s="5">
        <v>10</v>
      </c>
      <c r="I6" s="5">
        <v>5</v>
      </c>
      <c r="J6" s="5">
        <v>15</v>
      </c>
      <c r="K6" s="5">
        <v>35</v>
      </c>
      <c r="L6" s="5">
        <v>318</v>
      </c>
      <c r="M6" s="5">
        <v>32</v>
      </c>
      <c r="N6" s="5">
        <f>SUM(C6:M6)</f>
        <v>655</v>
      </c>
    </row>
    <row r="7" spans="1:14" x14ac:dyDescent="0.25">
      <c r="A7" s="2" t="s">
        <v>8</v>
      </c>
      <c r="B7" s="2"/>
      <c r="C7" s="3">
        <v>153</v>
      </c>
      <c r="D7" s="3">
        <v>153</v>
      </c>
      <c r="E7" s="3">
        <v>153</v>
      </c>
      <c r="F7" s="3">
        <v>153</v>
      </c>
      <c r="G7" s="3">
        <v>153</v>
      </c>
      <c r="H7" s="3">
        <v>153</v>
      </c>
      <c r="I7" s="3">
        <v>153</v>
      </c>
      <c r="J7" s="3">
        <v>153</v>
      </c>
      <c r="K7" s="3">
        <v>153</v>
      </c>
      <c r="L7" s="3">
        <v>153</v>
      </c>
      <c r="M7" s="3">
        <v>153</v>
      </c>
      <c r="N7" s="3"/>
    </row>
    <row r="8" spans="1:14" x14ac:dyDescent="0.25">
      <c r="A8" s="2" t="s">
        <v>12</v>
      </c>
      <c r="B8" s="2"/>
      <c r="C8" s="3">
        <f>C6*C7</f>
        <v>4590</v>
      </c>
      <c r="D8" s="3">
        <f t="shared" ref="D8:M8" si="0">D6*D7</f>
        <v>7650</v>
      </c>
      <c r="E8" s="3">
        <f t="shared" si="0"/>
        <v>6120</v>
      </c>
      <c r="F8" s="3">
        <f t="shared" ref="F8" si="1">F6*F7</f>
        <v>3060</v>
      </c>
      <c r="G8" s="3">
        <f t="shared" si="0"/>
        <v>15300</v>
      </c>
      <c r="H8" s="3">
        <f t="shared" si="0"/>
        <v>1530</v>
      </c>
      <c r="I8" s="3">
        <f t="shared" ref="I8" si="2">I6*I7</f>
        <v>765</v>
      </c>
      <c r="J8" s="3">
        <f t="shared" si="0"/>
        <v>2295</v>
      </c>
      <c r="K8" s="3">
        <f t="shared" si="0"/>
        <v>5355</v>
      </c>
      <c r="L8" s="3">
        <f t="shared" si="0"/>
        <v>48654</v>
      </c>
      <c r="M8" s="3">
        <f t="shared" si="0"/>
        <v>4896</v>
      </c>
      <c r="N8" s="3">
        <f>SUM(C8:M8)</f>
        <v>100215</v>
      </c>
    </row>
    <row r="9" spans="1:14" x14ac:dyDescent="0.25">
      <c r="A9" s="2" t="s">
        <v>14</v>
      </c>
      <c r="B9" s="2"/>
      <c r="C9" s="3">
        <v>83.85</v>
      </c>
      <c r="D9" s="3">
        <v>83.85</v>
      </c>
      <c r="E9" s="3">
        <v>83.85</v>
      </c>
      <c r="F9" s="3">
        <v>83.85</v>
      </c>
      <c r="G9" s="3">
        <v>83.85</v>
      </c>
      <c r="H9" s="3">
        <v>83.85</v>
      </c>
      <c r="I9" s="3">
        <v>83.85</v>
      </c>
      <c r="J9" s="3">
        <v>83.85</v>
      </c>
      <c r="K9" s="3">
        <v>83.85</v>
      </c>
      <c r="L9" s="3">
        <v>83.85</v>
      </c>
      <c r="M9" s="3">
        <v>83.85</v>
      </c>
      <c r="N9" s="3">
        <v>83.85</v>
      </c>
    </row>
    <row r="10" spans="1:14" x14ac:dyDescent="0.25">
      <c r="A10" s="4" t="s">
        <v>15</v>
      </c>
      <c r="B10" s="4"/>
      <c r="C10" s="5">
        <f>C8*C9</f>
        <v>384871.5</v>
      </c>
      <c r="D10" s="5">
        <f t="shared" ref="D10:N10" si="3">D8*D9</f>
        <v>641452.5</v>
      </c>
      <c r="E10" s="5">
        <f t="shared" si="3"/>
        <v>513161.99999999994</v>
      </c>
      <c r="F10" s="5">
        <f t="shared" ref="F10" si="4">F8*F9</f>
        <v>256580.99999999997</v>
      </c>
      <c r="G10" s="5">
        <f t="shared" si="3"/>
        <v>1282905</v>
      </c>
      <c r="H10" s="5">
        <f t="shared" si="3"/>
        <v>128290.49999999999</v>
      </c>
      <c r="I10" s="5">
        <f t="shared" ref="I10" si="5">I8*I9</f>
        <v>64145.249999999993</v>
      </c>
      <c r="J10" s="5">
        <f t="shared" si="3"/>
        <v>192435.75</v>
      </c>
      <c r="K10" s="5">
        <f t="shared" si="3"/>
        <v>449016.74999999994</v>
      </c>
      <c r="L10" s="5">
        <f t="shared" si="3"/>
        <v>4079637.9</v>
      </c>
      <c r="M10" s="5">
        <f t="shared" si="3"/>
        <v>410529.6</v>
      </c>
      <c r="N10" s="5">
        <f t="shared" si="3"/>
        <v>8403027.75</v>
      </c>
    </row>
    <row r="11" spans="1:14" x14ac:dyDescent="0.25">
      <c r="A11" s="2" t="s">
        <v>16</v>
      </c>
      <c r="B11" s="2"/>
      <c r="C11" s="3">
        <f>($N11/$N$10)*C$10</f>
        <v>31150.025496183203</v>
      </c>
      <c r="D11" s="3">
        <f t="shared" ref="D11:M15" si="6">($N11/$N$10)*D$10</f>
        <v>51916.709160305341</v>
      </c>
      <c r="E11" s="3">
        <f t="shared" si="6"/>
        <v>41533.367328244269</v>
      </c>
      <c r="F11" s="3">
        <f t="shared" si="6"/>
        <v>20766.683664122134</v>
      </c>
      <c r="G11" s="3">
        <f t="shared" si="6"/>
        <v>103833.41832061068</v>
      </c>
      <c r="H11" s="3">
        <f t="shared" si="6"/>
        <v>10383.341832061067</v>
      </c>
      <c r="I11" s="3">
        <f t="shared" si="6"/>
        <v>5191.6709160305336</v>
      </c>
      <c r="J11" s="3">
        <f t="shared" si="6"/>
        <v>15575.012748091602</v>
      </c>
      <c r="K11" s="3">
        <f t="shared" si="6"/>
        <v>36341.696412213736</v>
      </c>
      <c r="L11" s="3">
        <f t="shared" si="6"/>
        <v>330190.27025954198</v>
      </c>
      <c r="M11" s="3">
        <f t="shared" si="6"/>
        <v>33226.693862595414</v>
      </c>
      <c r="N11" s="3">
        <v>680108.89</v>
      </c>
    </row>
    <row r="12" spans="1:14" x14ac:dyDescent="0.25">
      <c r="A12" s="2" t="s">
        <v>20</v>
      </c>
      <c r="B12" s="22">
        <f>N12/N10</f>
        <v>0.16266486088898136</v>
      </c>
      <c r="C12" s="3">
        <f t="shared" ref="C12:C15" si="7">($N12/$N$10)*C$10</f>
        <v>62605.069007633589</v>
      </c>
      <c r="D12" s="3">
        <f t="shared" si="6"/>
        <v>104341.78167938931</v>
      </c>
      <c r="E12" s="3">
        <f t="shared" si="6"/>
        <v>83473.425343511437</v>
      </c>
      <c r="F12" s="3">
        <f t="shared" si="6"/>
        <v>41736.712671755718</v>
      </c>
      <c r="G12" s="3">
        <f t="shared" si="6"/>
        <v>208683.56335877863</v>
      </c>
      <c r="H12" s="3">
        <f t="shared" si="6"/>
        <v>20868.356335877859</v>
      </c>
      <c r="I12" s="3">
        <f t="shared" si="6"/>
        <v>10434.17816793893</v>
      </c>
      <c r="J12" s="3">
        <f t="shared" si="6"/>
        <v>31302.534503816794</v>
      </c>
      <c r="K12" s="3">
        <f t="shared" si="6"/>
        <v>73039.247175572513</v>
      </c>
      <c r="L12" s="3">
        <f t="shared" si="6"/>
        <v>663613.73148091603</v>
      </c>
      <c r="M12" s="3">
        <f t="shared" si="6"/>
        <v>66778.740274809155</v>
      </c>
      <c r="N12" s="3">
        <v>1366877.34</v>
      </c>
    </row>
    <row r="13" spans="1:14" x14ac:dyDescent="0.25">
      <c r="A13" s="2" t="s">
        <v>17</v>
      </c>
      <c r="B13" s="2"/>
      <c r="C13" s="3">
        <f t="shared" si="7"/>
        <v>111.98473282442747</v>
      </c>
      <c r="D13" s="3">
        <f t="shared" si="6"/>
        <v>186.64122137404578</v>
      </c>
      <c r="E13" s="3">
        <f t="shared" si="6"/>
        <v>149.3129770992366</v>
      </c>
      <c r="F13" s="3">
        <f t="shared" si="6"/>
        <v>74.656488549618302</v>
      </c>
      <c r="G13" s="3">
        <f t="shared" si="6"/>
        <v>373.28244274809157</v>
      </c>
      <c r="H13" s="3">
        <f t="shared" si="6"/>
        <v>37.328244274809151</v>
      </c>
      <c r="I13" s="3">
        <f t="shared" si="6"/>
        <v>18.664122137404576</v>
      </c>
      <c r="J13" s="3">
        <f t="shared" si="6"/>
        <v>55.992366412213734</v>
      </c>
      <c r="K13" s="3">
        <f t="shared" si="6"/>
        <v>130.64885496183203</v>
      </c>
      <c r="L13" s="3">
        <f t="shared" si="6"/>
        <v>1187.0381679389311</v>
      </c>
      <c r="M13" s="3">
        <f t="shared" si="6"/>
        <v>119.4503816793893</v>
      </c>
      <c r="N13" s="3">
        <v>2445</v>
      </c>
    </row>
    <row r="14" spans="1:14" x14ac:dyDescent="0.25">
      <c r="A14" s="2" t="s">
        <v>18</v>
      </c>
      <c r="B14" s="2"/>
      <c r="C14" s="3">
        <f t="shared" si="7"/>
        <v>0</v>
      </c>
      <c r="D14" s="3">
        <f t="shared" si="6"/>
        <v>0</v>
      </c>
      <c r="E14" s="3">
        <f t="shared" si="6"/>
        <v>0</v>
      </c>
      <c r="F14" s="3">
        <f t="shared" si="6"/>
        <v>0</v>
      </c>
      <c r="G14" s="3">
        <f t="shared" si="6"/>
        <v>0</v>
      </c>
      <c r="H14" s="3">
        <f t="shared" si="6"/>
        <v>0</v>
      </c>
      <c r="I14" s="3">
        <f t="shared" si="6"/>
        <v>0</v>
      </c>
      <c r="J14" s="3">
        <f t="shared" si="6"/>
        <v>0</v>
      </c>
      <c r="K14" s="3">
        <f t="shared" si="6"/>
        <v>0</v>
      </c>
      <c r="L14" s="3">
        <f t="shared" si="6"/>
        <v>0</v>
      </c>
      <c r="M14" s="3">
        <f t="shared" si="6"/>
        <v>0</v>
      </c>
      <c r="N14" s="3">
        <v>0</v>
      </c>
    </row>
    <row r="15" spans="1:14" x14ac:dyDescent="0.25">
      <c r="A15" s="2" t="s">
        <v>19</v>
      </c>
      <c r="B15" s="2"/>
      <c r="C15" s="3">
        <f t="shared" si="7"/>
        <v>84447.166259541977</v>
      </c>
      <c r="D15" s="3">
        <f t="shared" si="6"/>
        <v>140745.27709923664</v>
      </c>
      <c r="E15" s="3">
        <f t="shared" si="6"/>
        <v>112596.22167938929</v>
      </c>
      <c r="F15" s="3">
        <f t="shared" si="6"/>
        <v>56298.110839694644</v>
      </c>
      <c r="G15" s="3">
        <f t="shared" si="6"/>
        <v>281490.55419847328</v>
      </c>
      <c r="H15" s="3">
        <f t="shared" si="6"/>
        <v>28149.055419847322</v>
      </c>
      <c r="I15" s="3">
        <f t="shared" si="6"/>
        <v>14074.527709923661</v>
      </c>
      <c r="J15" s="3">
        <f t="shared" si="6"/>
        <v>42223.583129770988</v>
      </c>
      <c r="K15" s="3">
        <f t="shared" si="6"/>
        <v>98521.693969465632</v>
      </c>
      <c r="L15" s="3">
        <f t="shared" si="6"/>
        <v>895139.96235114499</v>
      </c>
      <c r="M15" s="3">
        <f t="shared" si="6"/>
        <v>90076.977343511433</v>
      </c>
      <c r="N15" s="3">
        <v>1843763.13</v>
      </c>
    </row>
    <row r="16" spans="1:14" x14ac:dyDescent="0.25">
      <c r="A16" s="9" t="s">
        <v>13</v>
      </c>
      <c r="B16" s="9"/>
      <c r="C16" s="10">
        <f>SUM(C10:C15)</f>
        <v>563185.74549618317</v>
      </c>
      <c r="D16" s="10">
        <f t="shared" ref="D16:N16" si="8">SUM(D10:D15)</f>
        <v>938642.90916030528</v>
      </c>
      <c r="E16" s="10">
        <f t="shared" si="8"/>
        <v>750914.32732824411</v>
      </c>
      <c r="F16" s="10">
        <f t="shared" ref="F16" si="9">SUM(F10:F15)</f>
        <v>375457.16366412205</v>
      </c>
      <c r="G16" s="10">
        <f t="shared" si="8"/>
        <v>1877285.8183206106</v>
      </c>
      <c r="H16" s="10">
        <f t="shared" si="8"/>
        <v>187728.58183206103</v>
      </c>
      <c r="I16" s="10">
        <f t="shared" ref="I16" si="10">SUM(I10:I15)</f>
        <v>93864.290916030513</v>
      </c>
      <c r="J16" s="10">
        <f t="shared" si="8"/>
        <v>281592.87274809158</v>
      </c>
      <c r="K16" s="10">
        <f t="shared" si="8"/>
        <v>657050.0364122137</v>
      </c>
      <c r="L16" s="10">
        <f t="shared" si="8"/>
        <v>5969768.9022595417</v>
      </c>
      <c r="M16" s="10">
        <f t="shared" si="8"/>
        <v>600731.4618625954</v>
      </c>
      <c r="N16" s="10">
        <f t="shared" si="8"/>
        <v>12296222.109999999</v>
      </c>
    </row>
    <row r="17" spans="1:14" x14ac:dyDescent="0.25">
      <c r="A17" s="9" t="s">
        <v>21</v>
      </c>
      <c r="B17" s="9"/>
      <c r="C17" s="10">
        <f>C16/C6</f>
        <v>18772.858183206106</v>
      </c>
      <c r="D17" s="10">
        <f t="shared" ref="D17:N17" si="11">D16/D6</f>
        <v>18772.858183206106</v>
      </c>
      <c r="E17" s="10">
        <f t="shared" si="11"/>
        <v>18772.858183206103</v>
      </c>
      <c r="F17" s="10">
        <f t="shared" ref="F17" si="12">F16/F6</f>
        <v>18772.858183206103</v>
      </c>
      <c r="G17" s="10">
        <f t="shared" si="11"/>
        <v>18772.858183206106</v>
      </c>
      <c r="H17" s="10">
        <f t="shared" si="11"/>
        <v>18772.858183206103</v>
      </c>
      <c r="I17" s="10">
        <f t="shared" ref="I17" si="13">I16/I6</f>
        <v>18772.858183206103</v>
      </c>
      <c r="J17" s="10">
        <f t="shared" si="11"/>
        <v>18772.858183206106</v>
      </c>
      <c r="K17" s="10">
        <f t="shared" si="11"/>
        <v>18772.858183206106</v>
      </c>
      <c r="L17" s="10">
        <f t="shared" si="11"/>
        <v>18772.858183206106</v>
      </c>
      <c r="M17" s="10">
        <f t="shared" si="11"/>
        <v>18772.858183206106</v>
      </c>
      <c r="N17" s="10">
        <f t="shared" si="11"/>
        <v>18772.858183206106</v>
      </c>
    </row>
  </sheetData>
  <mergeCells count="1">
    <mergeCell ref="C4:M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8"/>
  <sheetViews>
    <sheetView showGridLines="0" workbookViewId="0">
      <selection activeCell="B13" sqref="B13"/>
    </sheetView>
  </sheetViews>
  <sheetFormatPr defaultRowHeight="15" x14ac:dyDescent="0.25"/>
  <cols>
    <col min="1" max="1" width="46" customWidth="1"/>
    <col min="2" max="2" width="16.5703125" customWidth="1"/>
    <col min="3" max="3" width="14" customWidth="1"/>
    <col min="4" max="4" width="13.42578125" bestFit="1" customWidth="1"/>
    <col min="5" max="5" width="12.28515625" customWidth="1"/>
    <col min="6" max="6" width="14.42578125" bestFit="1" customWidth="1"/>
  </cols>
  <sheetData>
    <row r="5" spans="1:6" x14ac:dyDescent="0.25">
      <c r="A5" s="11"/>
      <c r="B5" s="11"/>
      <c r="C5" s="42" t="s">
        <v>35</v>
      </c>
      <c r="D5" s="42"/>
      <c r="E5" s="42"/>
      <c r="F5" s="12"/>
    </row>
    <row r="6" spans="1:6" x14ac:dyDescent="0.25">
      <c r="A6" s="6" t="s">
        <v>10</v>
      </c>
      <c r="B6" s="6"/>
      <c r="C6" s="7" t="s">
        <v>33</v>
      </c>
      <c r="D6" s="7" t="s">
        <v>32</v>
      </c>
      <c r="E6" s="7" t="s">
        <v>34</v>
      </c>
      <c r="F6" s="7" t="s">
        <v>13</v>
      </c>
    </row>
    <row r="7" spans="1:6" x14ac:dyDescent="0.25">
      <c r="A7" s="4" t="s">
        <v>11</v>
      </c>
      <c r="B7" s="4"/>
      <c r="C7" s="5">
        <v>29</v>
      </c>
      <c r="D7" s="5">
        <v>400</v>
      </c>
      <c r="E7" s="5">
        <v>69</v>
      </c>
      <c r="F7" s="5">
        <f>SUM(C7:E7)</f>
        <v>498</v>
      </c>
    </row>
    <row r="8" spans="1:6" x14ac:dyDescent="0.25">
      <c r="A8" s="2" t="s">
        <v>8</v>
      </c>
      <c r="B8" s="2"/>
      <c r="C8" s="3">
        <v>309.62</v>
      </c>
      <c r="D8" s="3">
        <v>310</v>
      </c>
      <c r="E8" s="3">
        <v>309.79000000000002</v>
      </c>
      <c r="F8" s="3"/>
    </row>
    <row r="9" spans="1:6" x14ac:dyDescent="0.25">
      <c r="A9" s="2" t="s">
        <v>12</v>
      </c>
      <c r="B9" s="2"/>
      <c r="C9" s="3">
        <f>C7*C8</f>
        <v>8978.98</v>
      </c>
      <c r="D9" s="3">
        <f t="shared" ref="D9:E9" si="0">D7*D8</f>
        <v>124000</v>
      </c>
      <c r="E9" s="3">
        <f t="shared" si="0"/>
        <v>21375.510000000002</v>
      </c>
      <c r="F9" s="3">
        <f>SUM(C9:E9)</f>
        <v>154354.49000000002</v>
      </c>
    </row>
    <row r="10" spans="1:6" x14ac:dyDescent="0.25">
      <c r="A10" s="2" t="s">
        <v>14</v>
      </c>
      <c r="B10" s="2"/>
      <c r="C10" s="3">
        <v>83.85</v>
      </c>
      <c r="D10" s="3">
        <v>83.85</v>
      </c>
      <c r="E10" s="3">
        <v>83.85</v>
      </c>
      <c r="F10" s="3">
        <v>83.85</v>
      </c>
    </row>
    <row r="11" spans="1:6" x14ac:dyDescent="0.25">
      <c r="A11" s="4" t="s">
        <v>15</v>
      </c>
      <c r="B11" s="4"/>
      <c r="C11" s="5">
        <f>C9*C10</f>
        <v>752887.47299999988</v>
      </c>
      <c r="D11" s="5">
        <f t="shared" ref="D11:F11" si="1">D9*D10</f>
        <v>10397400</v>
      </c>
      <c r="E11" s="5">
        <f t="shared" si="1"/>
        <v>1792336.5135000001</v>
      </c>
      <c r="F11" s="5">
        <f t="shared" si="1"/>
        <v>12942623.986500001</v>
      </c>
    </row>
    <row r="12" spans="1:6" x14ac:dyDescent="0.25">
      <c r="A12" s="2" t="s">
        <v>16</v>
      </c>
      <c r="B12" s="2"/>
      <c r="C12" s="3">
        <f>($F12/$F$11)*C$11</f>
        <v>9453.6281757660545</v>
      </c>
      <c r="D12" s="3">
        <f t="shared" ref="D12:E16" si="2">($F12/$F$11)*D$11</f>
        <v>130554.90643647619</v>
      </c>
      <c r="E12" s="3">
        <f t="shared" si="2"/>
        <v>22505.465387757751</v>
      </c>
      <c r="F12" s="3">
        <v>162514</v>
      </c>
    </row>
    <row r="13" spans="1:6" x14ac:dyDescent="0.25">
      <c r="A13" s="2" t="s">
        <v>20</v>
      </c>
      <c r="B13" s="21">
        <f>F13/F11</f>
        <v>0.48584520005826565</v>
      </c>
      <c r="C13" s="3">
        <f t="shared" ref="C13:C16" si="3">($F13/$F$11)*C$11</f>
        <v>365786.764941047</v>
      </c>
      <c r="D13" s="3">
        <f t="shared" si="2"/>
        <v>5051526.8830858115</v>
      </c>
      <c r="E13" s="3">
        <f t="shared" si="2"/>
        <v>870798.09197314188</v>
      </c>
      <c r="F13" s="3">
        <v>6288111.7400000002</v>
      </c>
    </row>
    <row r="14" spans="1:6" x14ac:dyDescent="0.25">
      <c r="A14" s="2" t="s">
        <v>17</v>
      </c>
      <c r="B14" s="2"/>
      <c r="C14" s="3">
        <f t="shared" si="3"/>
        <v>5658.2833051944253</v>
      </c>
      <c r="D14" s="3">
        <f t="shared" si="2"/>
        <v>78141.072799372399</v>
      </c>
      <c r="E14" s="3">
        <f t="shared" si="2"/>
        <v>13470.203895433169</v>
      </c>
      <c r="F14" s="3">
        <v>97269.56</v>
      </c>
    </row>
    <row r="15" spans="1:6" x14ac:dyDescent="0.25">
      <c r="A15" s="2" t="s">
        <v>18</v>
      </c>
      <c r="B15" s="2"/>
      <c r="C15" s="3">
        <f t="shared" si="3"/>
        <v>4056.6823048684873</v>
      </c>
      <c r="D15" s="3">
        <f t="shared" si="2"/>
        <v>56022.911934728945</v>
      </c>
      <c r="E15" s="3">
        <f t="shared" si="2"/>
        <v>9657.4057604025638</v>
      </c>
      <c r="F15" s="3">
        <v>69737</v>
      </c>
    </row>
    <row r="16" spans="1:6" x14ac:dyDescent="0.25">
      <c r="A16" s="2" t="s">
        <v>19</v>
      </c>
      <c r="B16" s="2"/>
      <c r="C16" s="3">
        <f t="shared" si="3"/>
        <v>7549.0182477335111</v>
      </c>
      <c r="D16" s="3">
        <f t="shared" si="2"/>
        <v>104252.18262196323</v>
      </c>
      <c r="E16" s="3">
        <f t="shared" si="2"/>
        <v>17971.31913030324</v>
      </c>
      <c r="F16" s="3">
        <v>129772.52</v>
      </c>
    </row>
    <row r="17" spans="1:6" x14ac:dyDescent="0.25">
      <c r="A17" s="9" t="s">
        <v>13</v>
      </c>
      <c r="B17" s="9"/>
      <c r="C17" s="10">
        <f>SUM(C11:C16)</f>
        <v>1145391.8499746094</v>
      </c>
      <c r="D17" s="10">
        <f t="shared" ref="D17:F17" si="4">SUM(D11:D16)</f>
        <v>15817897.956878353</v>
      </c>
      <c r="E17" s="10">
        <f t="shared" si="4"/>
        <v>2726738.999647039</v>
      </c>
      <c r="F17" s="10">
        <f t="shared" si="4"/>
        <v>19690028.806499999</v>
      </c>
    </row>
    <row r="18" spans="1:6" x14ac:dyDescent="0.25">
      <c r="A18" s="9" t="s">
        <v>21</v>
      </c>
      <c r="B18" s="9"/>
      <c r="C18" s="10">
        <f>C17/C7</f>
        <v>39496.270688779638</v>
      </c>
      <c r="D18" s="10">
        <f t="shared" ref="D18:F18" si="5">D17/D7</f>
        <v>39544.744892195886</v>
      </c>
      <c r="E18" s="10">
        <f t="shared" si="5"/>
        <v>39517.956516623752</v>
      </c>
      <c r="F18" s="10">
        <f t="shared" si="5"/>
        <v>39538.210454819273</v>
      </c>
    </row>
  </sheetData>
  <mergeCells count="1">
    <mergeCell ref="C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8"/>
  <sheetViews>
    <sheetView showGridLines="0" workbookViewId="0">
      <selection activeCell="F19" sqref="F19"/>
    </sheetView>
  </sheetViews>
  <sheetFormatPr defaultRowHeight="15" x14ac:dyDescent="0.25"/>
  <cols>
    <col min="1" max="1" width="46" customWidth="1"/>
    <col min="2" max="2" width="17.42578125" customWidth="1"/>
    <col min="3" max="3" width="14" customWidth="1"/>
    <col min="4" max="4" width="13.42578125" bestFit="1" customWidth="1"/>
    <col min="5" max="5" width="12.28515625" customWidth="1"/>
    <col min="6" max="6" width="14.42578125" bestFit="1" customWidth="1"/>
  </cols>
  <sheetData>
    <row r="5" spans="1:6" x14ac:dyDescent="0.25">
      <c r="A5" s="11"/>
      <c r="B5" s="43" t="s">
        <v>44</v>
      </c>
      <c r="C5" s="42" t="s">
        <v>28</v>
      </c>
      <c r="D5" s="42"/>
      <c r="E5" s="42"/>
      <c r="F5" s="12"/>
    </row>
    <row r="6" spans="1:6" x14ac:dyDescent="0.25">
      <c r="A6" s="6" t="s">
        <v>10</v>
      </c>
      <c r="B6" s="44"/>
      <c r="C6" s="7" t="s">
        <v>33</v>
      </c>
      <c r="D6" s="7" t="s">
        <v>32</v>
      </c>
      <c r="E6" s="7" t="s">
        <v>34</v>
      </c>
      <c r="F6" s="7" t="s">
        <v>13</v>
      </c>
    </row>
    <row r="7" spans="1:6" x14ac:dyDescent="0.25">
      <c r="A7" s="4" t="s">
        <v>11</v>
      </c>
      <c r="B7" s="4"/>
      <c r="C7" s="5">
        <v>29</v>
      </c>
      <c r="D7" s="5">
        <v>400</v>
      </c>
      <c r="E7" s="5">
        <v>69</v>
      </c>
      <c r="F7" s="5">
        <f>SUM(C7:E7)</f>
        <v>498</v>
      </c>
    </row>
    <row r="8" spans="1:6" x14ac:dyDescent="0.25">
      <c r="A8" s="2" t="s">
        <v>8</v>
      </c>
      <c r="B8" s="2"/>
      <c r="C8" s="3">
        <v>371.74</v>
      </c>
      <c r="D8" s="3">
        <v>371.74</v>
      </c>
      <c r="E8" s="3">
        <v>371.74</v>
      </c>
      <c r="F8" s="3"/>
    </row>
    <row r="9" spans="1:6" x14ac:dyDescent="0.25">
      <c r="A9" s="2" t="s">
        <v>12</v>
      </c>
      <c r="B9" s="2"/>
      <c r="C9" s="3">
        <f>C7*C8</f>
        <v>10780.460000000001</v>
      </c>
      <c r="D9" s="3">
        <f t="shared" ref="D9:E9" si="0">D7*D8</f>
        <v>148696</v>
      </c>
      <c r="E9" s="3">
        <f t="shared" si="0"/>
        <v>25650.06</v>
      </c>
      <c r="F9" s="3">
        <f>SUM(C9:E9)</f>
        <v>185126.52</v>
      </c>
    </row>
    <row r="10" spans="1:6" x14ac:dyDescent="0.25">
      <c r="A10" s="2" t="s">
        <v>14</v>
      </c>
      <c r="B10" s="2"/>
      <c r="C10" s="3">
        <v>83.85</v>
      </c>
      <c r="D10" s="3">
        <v>83.85</v>
      </c>
      <c r="E10" s="3">
        <v>83.85</v>
      </c>
      <c r="F10" s="3">
        <v>83.85</v>
      </c>
    </row>
    <row r="11" spans="1:6" x14ac:dyDescent="0.25">
      <c r="A11" s="4" t="s">
        <v>15</v>
      </c>
      <c r="B11" s="4"/>
      <c r="C11" s="5">
        <f>C9*C10</f>
        <v>903941.571</v>
      </c>
      <c r="D11" s="5">
        <f t="shared" ref="D11:F11" si="1">D9*D10</f>
        <v>12468159.6</v>
      </c>
      <c r="E11" s="5">
        <f t="shared" si="1"/>
        <v>2150757.531</v>
      </c>
      <c r="F11" s="5">
        <f t="shared" si="1"/>
        <v>15522858.701999998</v>
      </c>
    </row>
    <row r="12" spans="1:6" x14ac:dyDescent="0.25">
      <c r="A12" s="2" t="s">
        <v>37</v>
      </c>
      <c r="B12" s="2"/>
      <c r="C12" s="3">
        <f>($F12/$F$11)*C$11</f>
        <v>39207.941767068274</v>
      </c>
      <c r="D12" s="3">
        <f t="shared" ref="D12:E16" si="2">($F12/$F$11)*D$11</f>
        <v>540799.1967871486</v>
      </c>
      <c r="E12" s="3">
        <f t="shared" si="2"/>
        <v>93287.861445783143</v>
      </c>
      <c r="F12" s="3">
        <v>673295</v>
      </c>
    </row>
    <row r="13" spans="1:6" x14ac:dyDescent="0.25">
      <c r="A13" s="2" t="s">
        <v>20</v>
      </c>
      <c r="B13" s="2">
        <f>F13/F11</f>
        <v>0.15896969284929852</v>
      </c>
      <c r="C13" s="3">
        <f t="shared" ref="C13:C16" si="3">($F13/$F$11)*C$11</f>
        <v>143699.31389558237</v>
      </c>
      <c r="D13" s="3">
        <f t="shared" si="2"/>
        <v>1982059.5020080325</v>
      </c>
      <c r="E13" s="3">
        <f t="shared" si="2"/>
        <v>341905.26409638562</v>
      </c>
      <c r="F13" s="3">
        <v>2467664.08</v>
      </c>
    </row>
    <row r="14" spans="1:6" x14ac:dyDescent="0.25">
      <c r="A14" s="2" t="s">
        <v>17</v>
      </c>
      <c r="B14" s="2"/>
      <c r="C14" s="3">
        <f t="shared" si="3"/>
        <v>7920.7769879518073</v>
      </c>
      <c r="D14" s="3">
        <f t="shared" si="2"/>
        <v>109252.09638554217</v>
      </c>
      <c r="E14" s="3">
        <f t="shared" si="2"/>
        <v>18845.986626506026</v>
      </c>
      <c r="F14" s="3">
        <v>136018.85999999999</v>
      </c>
    </row>
    <row r="15" spans="1:6" x14ac:dyDescent="0.25">
      <c r="A15" s="2" t="s">
        <v>18</v>
      </c>
      <c r="B15" s="2"/>
      <c r="C15" s="3">
        <f t="shared" si="3"/>
        <v>4271.8514056224903</v>
      </c>
      <c r="D15" s="3">
        <f t="shared" si="2"/>
        <v>58922.088353413659</v>
      </c>
      <c r="E15" s="3">
        <f t="shared" si="2"/>
        <v>10164.060240963856</v>
      </c>
      <c r="F15" s="3">
        <v>73358</v>
      </c>
    </row>
    <row r="16" spans="1:6" x14ac:dyDescent="0.25">
      <c r="A16" s="2" t="s">
        <v>19</v>
      </c>
      <c r="B16" s="2"/>
      <c r="C16" s="3">
        <f t="shared" si="3"/>
        <v>20061.97230923695</v>
      </c>
      <c r="D16" s="3">
        <f t="shared" si="2"/>
        <v>276716.85943775106</v>
      </c>
      <c r="E16" s="3">
        <f t="shared" si="2"/>
        <v>47733.658253012058</v>
      </c>
      <c r="F16" s="3">
        <v>344512.49</v>
      </c>
    </row>
    <row r="17" spans="1:6" x14ac:dyDescent="0.25">
      <c r="A17" s="9" t="s">
        <v>13</v>
      </c>
      <c r="B17" s="9"/>
      <c r="C17" s="10">
        <f>SUM(C11:C16)</f>
        <v>1119103.4273654616</v>
      </c>
      <c r="D17" s="10">
        <f t="shared" ref="D17:F17" si="4">SUM(D11:D16)</f>
        <v>15435909.342971887</v>
      </c>
      <c r="E17" s="10">
        <f t="shared" si="4"/>
        <v>2662694.3616626509</v>
      </c>
      <c r="F17" s="10">
        <f t="shared" si="4"/>
        <v>19217707.131999996</v>
      </c>
    </row>
    <row r="18" spans="1:6" x14ac:dyDescent="0.25">
      <c r="A18" s="9" t="s">
        <v>21</v>
      </c>
      <c r="B18" s="9"/>
      <c r="C18" s="10">
        <f>C17/C7</f>
        <v>38589.773357429709</v>
      </c>
      <c r="D18" s="10">
        <f>D17/D7</f>
        <v>38589.773357429716</v>
      </c>
      <c r="E18" s="10">
        <f>E17/E7</f>
        <v>38589.773357429724</v>
      </c>
      <c r="F18" s="10">
        <f>F17/F7</f>
        <v>38589.773357429709</v>
      </c>
    </row>
  </sheetData>
  <mergeCells count="2">
    <mergeCell ref="C5:E5"/>
    <mergeCell ref="B5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8"/>
  <sheetViews>
    <sheetView showGridLines="0" workbookViewId="0">
      <selection activeCell="B13" sqref="B13"/>
    </sheetView>
  </sheetViews>
  <sheetFormatPr defaultRowHeight="15" x14ac:dyDescent="0.25"/>
  <cols>
    <col min="1" max="1" width="46" customWidth="1"/>
    <col min="2" max="2" width="15.28515625" customWidth="1"/>
    <col min="3" max="3" width="14" customWidth="1"/>
    <col min="4" max="4" width="13.42578125" bestFit="1" customWidth="1"/>
    <col min="5" max="5" width="12.28515625" customWidth="1"/>
    <col min="6" max="6" width="14.42578125" bestFit="1" customWidth="1"/>
  </cols>
  <sheetData>
    <row r="5" spans="1:6" x14ac:dyDescent="0.25">
      <c r="A5" s="11"/>
      <c r="B5" s="11"/>
      <c r="C5" s="42" t="s">
        <v>35</v>
      </c>
      <c r="D5" s="42"/>
      <c r="E5" s="42"/>
      <c r="F5" s="12"/>
    </row>
    <row r="6" spans="1:6" x14ac:dyDescent="0.25">
      <c r="A6" s="6" t="s">
        <v>10</v>
      </c>
      <c r="B6" s="6" t="s">
        <v>44</v>
      </c>
      <c r="C6" s="7" t="s">
        <v>33</v>
      </c>
      <c r="D6" s="7" t="s">
        <v>32</v>
      </c>
      <c r="E6" s="7" t="s">
        <v>34</v>
      </c>
      <c r="F6" s="7" t="s">
        <v>13</v>
      </c>
    </row>
    <row r="7" spans="1:6" x14ac:dyDescent="0.25">
      <c r="A7" s="4" t="s">
        <v>11</v>
      </c>
      <c r="B7" s="4"/>
      <c r="C7" s="5">
        <v>29</v>
      </c>
      <c r="D7" s="5">
        <v>400</v>
      </c>
      <c r="E7" s="5">
        <v>69</v>
      </c>
      <c r="F7" s="5">
        <f>SUM(C7:E7)</f>
        <v>498</v>
      </c>
    </row>
    <row r="8" spans="1:6" x14ac:dyDescent="0.25">
      <c r="A8" s="2" t="s">
        <v>8</v>
      </c>
      <c r="B8" s="2"/>
      <c r="C8" s="3">
        <v>951.64</v>
      </c>
      <c r="D8" s="3">
        <v>458.26</v>
      </c>
      <c r="E8" s="3">
        <v>970.06</v>
      </c>
      <c r="F8" s="3"/>
    </row>
    <row r="9" spans="1:6" x14ac:dyDescent="0.25">
      <c r="A9" s="2" t="s">
        <v>12</v>
      </c>
      <c r="B9" s="2"/>
      <c r="C9" s="3">
        <f>C7*C8</f>
        <v>27597.56</v>
      </c>
      <c r="D9" s="3">
        <f t="shared" ref="D9:E9" si="0">D7*D8</f>
        <v>183304</v>
      </c>
      <c r="E9" s="3">
        <f t="shared" si="0"/>
        <v>66934.14</v>
      </c>
      <c r="F9" s="3">
        <f>SUM(C9:E9)</f>
        <v>277835.7</v>
      </c>
    </row>
    <row r="10" spans="1:6" x14ac:dyDescent="0.25">
      <c r="A10" s="2" t="s">
        <v>14</v>
      </c>
      <c r="B10" s="2"/>
      <c r="C10" s="3">
        <v>83.85</v>
      </c>
      <c r="D10" s="3">
        <v>83.85</v>
      </c>
      <c r="E10" s="3">
        <v>83.85</v>
      </c>
      <c r="F10" s="3">
        <v>83.85</v>
      </c>
    </row>
    <row r="11" spans="1:6" x14ac:dyDescent="0.25">
      <c r="A11" s="4" t="s">
        <v>15</v>
      </c>
      <c r="B11" s="4"/>
      <c r="C11" s="5">
        <f>C9*C10</f>
        <v>2314055.406</v>
      </c>
      <c r="D11" s="5">
        <f t="shared" ref="D11:E11" si="1">D9*D10</f>
        <v>15370040.399999999</v>
      </c>
      <c r="E11" s="5">
        <f t="shared" si="1"/>
        <v>5612427.6389999995</v>
      </c>
      <c r="F11" s="5">
        <f>SUM(C11:E11)</f>
        <v>23296523.444999997</v>
      </c>
    </row>
    <row r="12" spans="1:6" x14ac:dyDescent="0.25">
      <c r="A12" s="2" t="s">
        <v>16</v>
      </c>
      <c r="B12" s="2"/>
      <c r="C12" s="16">
        <f>($F12/$F$11)*C$11</f>
        <v>64570.389850404405</v>
      </c>
      <c r="D12" s="3">
        <f t="shared" ref="D12:E16" si="2">($F12/$F$11)*D$11</f>
        <v>428878.88426145382</v>
      </c>
      <c r="E12" s="3">
        <f t="shared" si="2"/>
        <v>156606.72588814181</v>
      </c>
      <c r="F12" s="3">
        <v>650056</v>
      </c>
    </row>
    <row r="13" spans="1:6" x14ac:dyDescent="0.25">
      <c r="A13" s="2" t="s">
        <v>20</v>
      </c>
      <c r="B13" s="21">
        <f>F13/F11</f>
        <v>0.18792604013796022</v>
      </c>
      <c r="C13" s="3">
        <f t="shared" ref="C13:C16" si="3">($F13/$F$11)*C$11</f>
        <v>434871.26910941984</v>
      </c>
      <c r="D13" s="3">
        <f t="shared" si="2"/>
        <v>2888430.8291324698</v>
      </c>
      <c r="E13" s="3">
        <f t="shared" si="2"/>
        <v>1054721.3017581112</v>
      </c>
      <c r="F13" s="3">
        <v>4378023.4000000004</v>
      </c>
    </row>
    <row r="14" spans="1:6" x14ac:dyDescent="0.25">
      <c r="A14" s="2" t="s">
        <v>17</v>
      </c>
      <c r="B14" s="2"/>
      <c r="C14" s="3">
        <f t="shared" si="3"/>
        <v>14224.089377108849</v>
      </c>
      <c r="D14" s="3">
        <f t="shared" si="2"/>
        <v>94476.920393743509</v>
      </c>
      <c r="E14" s="3">
        <f t="shared" si="2"/>
        <v>34498.600229147662</v>
      </c>
      <c r="F14" s="3">
        <v>143199.61000000002</v>
      </c>
    </row>
    <row r="15" spans="1:6" x14ac:dyDescent="0.25">
      <c r="A15" s="2" t="s">
        <v>18</v>
      </c>
      <c r="B15" s="2"/>
      <c r="C15" s="3">
        <f t="shared" si="3"/>
        <v>12468.461464815358</v>
      </c>
      <c r="D15" s="3">
        <f t="shared" si="2"/>
        <v>82815.975772731879</v>
      </c>
      <c r="E15" s="3">
        <f t="shared" si="2"/>
        <v>30240.562762452777</v>
      </c>
      <c r="F15" s="3">
        <v>125525</v>
      </c>
    </row>
    <row r="16" spans="1:6" x14ac:dyDescent="0.25">
      <c r="A16" s="2" t="s">
        <v>19</v>
      </c>
      <c r="B16" s="2"/>
      <c r="C16" s="3">
        <f t="shared" si="3"/>
        <v>41136.247049534672</v>
      </c>
      <c r="D16" s="3">
        <f t="shared" si="2"/>
        <v>273228.45313744777</v>
      </c>
      <c r="E16" s="3">
        <f t="shared" si="2"/>
        <v>99770.389813017551</v>
      </c>
      <c r="F16" s="3">
        <v>414135.08999999997</v>
      </c>
    </row>
    <row r="17" spans="1:6" x14ac:dyDescent="0.25">
      <c r="A17" s="9" t="s">
        <v>13</v>
      </c>
      <c r="B17" s="9"/>
      <c r="C17" s="10">
        <f>SUM(C11:C16)</f>
        <v>2881325.8628512835</v>
      </c>
      <c r="D17" s="10">
        <f t="shared" ref="D17:F17" si="4">SUM(D11:D16)</f>
        <v>19137871.462697841</v>
      </c>
      <c r="E17" s="10">
        <f t="shared" si="4"/>
        <v>6988265.2194508705</v>
      </c>
      <c r="F17" s="10">
        <f t="shared" si="4"/>
        <v>29007462.544999998</v>
      </c>
    </row>
    <row r="18" spans="1:6" x14ac:dyDescent="0.25">
      <c r="A18" s="9" t="s">
        <v>21</v>
      </c>
      <c r="B18" s="9"/>
      <c r="C18" s="10">
        <f>C17/C7</f>
        <v>99356.064236251157</v>
      </c>
      <c r="D18" s="10">
        <f t="shared" ref="D18:F18" si="5">D17/D7</f>
        <v>47844.678656744603</v>
      </c>
      <c r="E18" s="10">
        <f t="shared" si="5"/>
        <v>101279.20607899812</v>
      </c>
      <c r="F18" s="10">
        <f t="shared" si="5"/>
        <v>58247.916757028106</v>
      </c>
    </row>
  </sheetData>
  <mergeCells count="1">
    <mergeCell ref="C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8"/>
  <sheetViews>
    <sheetView showGridLines="0" workbookViewId="0">
      <selection activeCell="B13" sqref="B13"/>
    </sheetView>
  </sheetViews>
  <sheetFormatPr defaultRowHeight="15" x14ac:dyDescent="0.25"/>
  <cols>
    <col min="1" max="1" width="46" customWidth="1"/>
    <col min="2" max="2" width="13.140625" customWidth="1"/>
    <col min="3" max="3" width="14" customWidth="1"/>
    <col min="4" max="4" width="13.42578125" bestFit="1" customWidth="1"/>
    <col min="5" max="5" width="12.28515625" customWidth="1"/>
    <col min="6" max="6" width="14.42578125" bestFit="1" customWidth="1"/>
  </cols>
  <sheetData>
    <row r="5" spans="1:6" x14ac:dyDescent="0.25">
      <c r="A5" s="11"/>
      <c r="B5" s="11"/>
      <c r="C5" s="42"/>
      <c r="D5" s="42"/>
      <c r="E5" s="19"/>
      <c r="F5" s="12"/>
    </row>
    <row r="6" spans="1:6" x14ac:dyDescent="0.25">
      <c r="A6" s="6" t="s">
        <v>10</v>
      </c>
      <c r="B6" s="6"/>
      <c r="C6" s="7" t="s">
        <v>38</v>
      </c>
      <c r="D6" s="7" t="s">
        <v>32</v>
      </c>
      <c r="E6" s="7" t="s">
        <v>39</v>
      </c>
      <c r="F6" s="7" t="s">
        <v>13</v>
      </c>
    </row>
    <row r="7" spans="1:6" x14ac:dyDescent="0.25">
      <c r="A7" s="4" t="s">
        <v>11</v>
      </c>
      <c r="B7" s="4"/>
      <c r="C7" s="5">
        <v>100</v>
      </c>
      <c r="D7" s="5">
        <v>500</v>
      </c>
      <c r="E7" s="5">
        <v>400</v>
      </c>
      <c r="F7" s="5">
        <f>SUM(C7:D7)</f>
        <v>600</v>
      </c>
    </row>
    <row r="8" spans="1:6" x14ac:dyDescent="0.25">
      <c r="A8" s="2" t="s">
        <v>8</v>
      </c>
      <c r="B8" s="2"/>
      <c r="C8" s="3">
        <v>284.75</v>
      </c>
      <c r="D8" s="3">
        <v>285</v>
      </c>
      <c r="E8" s="3">
        <v>471</v>
      </c>
      <c r="F8" s="3"/>
    </row>
    <row r="9" spans="1:6" x14ac:dyDescent="0.25">
      <c r="A9" s="2" t="s">
        <v>12</v>
      </c>
      <c r="B9" s="2"/>
      <c r="C9" s="3">
        <f t="shared" ref="C9:E9" si="0">C7*C8</f>
        <v>28475</v>
      </c>
      <c r="D9" s="3">
        <f t="shared" si="0"/>
        <v>142500</v>
      </c>
      <c r="E9" s="3">
        <f t="shared" si="0"/>
        <v>188400</v>
      </c>
      <c r="F9" s="3">
        <f>SUM(C9:E9)</f>
        <v>359375</v>
      </c>
    </row>
    <row r="10" spans="1:6" x14ac:dyDescent="0.25">
      <c r="A10" s="2" t="s">
        <v>14</v>
      </c>
      <c r="B10" s="2"/>
      <c r="C10" s="3">
        <v>83.85</v>
      </c>
      <c r="D10" s="3">
        <v>83.85</v>
      </c>
      <c r="E10" s="3">
        <v>83.85</v>
      </c>
      <c r="F10" s="3">
        <v>83.85</v>
      </c>
    </row>
    <row r="11" spans="1:6" x14ac:dyDescent="0.25">
      <c r="A11" s="4" t="s">
        <v>15</v>
      </c>
      <c r="B11" s="4"/>
      <c r="C11" s="5">
        <f t="shared" ref="C11:E11" si="1">C9*C10</f>
        <v>2387628.75</v>
      </c>
      <c r="D11" s="5">
        <f t="shared" si="1"/>
        <v>11948625</v>
      </c>
      <c r="E11" s="5">
        <f t="shared" si="1"/>
        <v>15797339.999999998</v>
      </c>
      <c r="F11" s="5">
        <f>SUM(C11:E11)</f>
        <v>30133593.75</v>
      </c>
    </row>
    <row r="12" spans="1:6" x14ac:dyDescent="0.25">
      <c r="A12" s="2" t="s">
        <v>16</v>
      </c>
      <c r="B12" s="2"/>
      <c r="C12" s="3">
        <f t="shared" ref="C12:C16" si="2">($F12/$F$11)*C$11</f>
        <v>25768.894469565217</v>
      </c>
      <c r="D12" s="3">
        <f>($F12/$F$11)*D$11</f>
        <v>128957.59304347826</v>
      </c>
      <c r="E12" s="3">
        <f t="shared" ref="E12:E16" si="3">($F12/$F$11)*E$11</f>
        <v>170495.51248695652</v>
      </c>
      <c r="F12" s="3">
        <v>325222</v>
      </c>
    </row>
    <row r="13" spans="1:6" x14ac:dyDescent="0.25">
      <c r="A13" s="2" t="s">
        <v>20</v>
      </c>
      <c r="B13" s="21">
        <f>F13/F11</f>
        <v>0.48621532106504889</v>
      </c>
      <c r="C13" s="3">
        <f t="shared" si="2"/>
        <v>1160901.6792653913</v>
      </c>
      <c r="D13" s="3">
        <f>($F13/$F$11)*D$11</f>
        <v>5809604.5406608693</v>
      </c>
      <c r="E13" s="3">
        <f t="shared" si="3"/>
        <v>7680908.7400737386</v>
      </c>
      <c r="F13" s="3">
        <v>14651414.960000001</v>
      </c>
    </row>
    <row r="14" spans="1:6" x14ac:dyDescent="0.25">
      <c r="A14" s="2" t="s">
        <v>17</v>
      </c>
      <c r="B14" s="2"/>
      <c r="C14" s="3">
        <f t="shared" si="2"/>
        <v>17394.095679304348</v>
      </c>
      <c r="D14" s="3">
        <f>($F14/$F$11)*D$11</f>
        <v>87046.835269565228</v>
      </c>
      <c r="E14" s="3">
        <f t="shared" si="3"/>
        <v>115085.07905113044</v>
      </c>
      <c r="F14" s="3">
        <v>219526.01</v>
      </c>
    </row>
    <row r="15" spans="1:6" x14ac:dyDescent="0.25">
      <c r="A15" s="2" t="s">
        <v>18</v>
      </c>
      <c r="B15" s="2"/>
      <c r="C15" s="3">
        <f t="shared" si="2"/>
        <v>12821.534817391304</v>
      </c>
      <c r="D15" s="3">
        <f>($F15/$F$11)*D$11</f>
        <v>64163.958260869564</v>
      </c>
      <c r="E15" s="3">
        <f t="shared" si="3"/>
        <v>84831.506921739128</v>
      </c>
      <c r="F15" s="3">
        <v>161817</v>
      </c>
    </row>
    <row r="16" spans="1:6" x14ac:dyDescent="0.25">
      <c r="A16" s="2" t="s">
        <v>19</v>
      </c>
      <c r="B16" s="2"/>
      <c r="C16" s="3">
        <f t="shared" si="2"/>
        <v>16877.008695652174</v>
      </c>
      <c r="D16" s="3">
        <f>($F16/$F$11)*D$11</f>
        <v>84459.130434782608</v>
      </c>
      <c r="E16" s="3">
        <f t="shared" si="3"/>
        <v>111663.86086956521</v>
      </c>
      <c r="F16" s="3">
        <v>213000</v>
      </c>
    </row>
    <row r="17" spans="1:6" x14ac:dyDescent="0.25">
      <c r="A17" s="9" t="s">
        <v>13</v>
      </c>
      <c r="B17" s="9"/>
      <c r="C17" s="10">
        <f t="shared" ref="C17:F17" si="4">SUM(C11:C16)</f>
        <v>3621391.9629273047</v>
      </c>
      <c r="D17" s="10">
        <f t="shared" si="4"/>
        <v>18122857.057669565</v>
      </c>
      <c r="E17" s="10">
        <f t="shared" si="4"/>
        <v>23960324.699403126</v>
      </c>
      <c r="F17" s="10">
        <f t="shared" si="4"/>
        <v>45704573.719999999</v>
      </c>
    </row>
    <row r="18" spans="1:6" x14ac:dyDescent="0.25">
      <c r="A18" s="9" t="s">
        <v>21</v>
      </c>
      <c r="B18" s="9"/>
      <c r="C18" s="10">
        <f>C17/C7</f>
        <v>36213.919629273048</v>
      </c>
      <c r="D18" s="10">
        <f>D17/D7</f>
        <v>36245.714115339128</v>
      </c>
      <c r="E18" s="10">
        <f>E17/E7</f>
        <v>59900.811748507811</v>
      </c>
      <c r="F18" s="10">
        <f>F17/F7</f>
        <v>76174.289533333329</v>
      </c>
    </row>
  </sheetData>
  <mergeCells count="1">
    <mergeCell ref="C5:D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8"/>
  <sheetViews>
    <sheetView showGridLines="0" workbookViewId="0">
      <selection activeCell="B13" sqref="B13"/>
    </sheetView>
  </sheetViews>
  <sheetFormatPr defaultRowHeight="15" x14ac:dyDescent="0.25"/>
  <cols>
    <col min="1" max="1" width="46" customWidth="1"/>
    <col min="2" max="3" width="14" customWidth="1"/>
    <col min="4" max="4" width="13.42578125" bestFit="1" customWidth="1"/>
    <col min="5" max="5" width="12.28515625" customWidth="1"/>
    <col min="6" max="6" width="14.42578125" bestFit="1" customWidth="1"/>
  </cols>
  <sheetData>
    <row r="5" spans="1:6" x14ac:dyDescent="0.25">
      <c r="A5" s="11"/>
      <c r="B5" s="11"/>
      <c r="C5" s="42"/>
      <c r="D5" s="42"/>
      <c r="E5" s="19"/>
      <c r="F5" s="12"/>
    </row>
    <row r="6" spans="1:6" x14ac:dyDescent="0.25">
      <c r="A6" s="6" t="s">
        <v>10</v>
      </c>
      <c r="B6" s="6"/>
      <c r="C6" s="7" t="s">
        <v>38</v>
      </c>
      <c r="D6" s="7" t="s">
        <v>32</v>
      </c>
      <c r="E6" s="7" t="s">
        <v>39</v>
      </c>
      <c r="F6" s="7" t="s">
        <v>13</v>
      </c>
    </row>
    <row r="7" spans="1:6" x14ac:dyDescent="0.25">
      <c r="A7" s="4" t="s">
        <v>11</v>
      </c>
      <c r="B7" s="4"/>
      <c r="C7" s="5">
        <v>100</v>
      </c>
      <c r="D7" s="5">
        <v>500</v>
      </c>
      <c r="E7" s="5">
        <v>400</v>
      </c>
      <c r="F7" s="5">
        <f>SUM(C7:D7)</f>
        <v>600</v>
      </c>
    </row>
    <row r="8" spans="1:6" x14ac:dyDescent="0.25">
      <c r="A8" s="2" t="s">
        <v>8</v>
      </c>
      <c r="B8" s="2"/>
      <c r="C8" s="3">
        <v>340.5</v>
      </c>
      <c r="D8" s="3">
        <v>342</v>
      </c>
      <c r="E8" s="3">
        <v>565.20000000000005</v>
      </c>
      <c r="F8" s="3"/>
    </row>
    <row r="9" spans="1:6" x14ac:dyDescent="0.25">
      <c r="A9" s="2" t="s">
        <v>12</v>
      </c>
      <c r="B9" s="2"/>
      <c r="C9" s="3">
        <f t="shared" ref="C9:E9" si="0">C7*C8</f>
        <v>34050</v>
      </c>
      <c r="D9" s="3">
        <f t="shared" si="0"/>
        <v>171000</v>
      </c>
      <c r="E9" s="3">
        <f t="shared" si="0"/>
        <v>226080.00000000003</v>
      </c>
      <c r="F9" s="3">
        <f>SUM(C9:E9)</f>
        <v>431130</v>
      </c>
    </row>
    <row r="10" spans="1:6" x14ac:dyDescent="0.25">
      <c r="A10" s="2" t="s">
        <v>14</v>
      </c>
      <c r="B10" s="2"/>
      <c r="C10" s="3">
        <v>83.85</v>
      </c>
      <c r="D10" s="3">
        <v>83.85</v>
      </c>
      <c r="E10" s="3">
        <v>83.85</v>
      </c>
      <c r="F10" s="3">
        <v>83.85</v>
      </c>
    </row>
    <row r="11" spans="1:6" x14ac:dyDescent="0.25">
      <c r="A11" s="4" t="s">
        <v>15</v>
      </c>
      <c r="B11" s="4"/>
      <c r="C11" s="5">
        <f t="shared" ref="C11:E11" si="1">C9*C10</f>
        <v>2855092.5</v>
      </c>
      <c r="D11" s="5">
        <f t="shared" si="1"/>
        <v>14338349.999999998</v>
      </c>
      <c r="E11" s="5">
        <f t="shared" si="1"/>
        <v>18956808</v>
      </c>
      <c r="F11" s="5">
        <f>SUM(C11:E11)</f>
        <v>36150250.5</v>
      </c>
    </row>
    <row r="12" spans="1:6" x14ac:dyDescent="0.25">
      <c r="A12" s="2" t="s">
        <v>16</v>
      </c>
      <c r="B12" s="2"/>
      <c r="C12" s="3">
        <f t="shared" ref="C12:C16" si="2">($F12/$F$11)*C$11</f>
        <v>53175.82805650268</v>
      </c>
      <c r="D12" s="3">
        <f>($F12/$F$11)*D$11</f>
        <v>267050.41402825131</v>
      </c>
      <c r="E12" s="3">
        <f t="shared" ref="E12:E16" si="3">($F12/$F$11)*E$11</f>
        <v>353068.75791524595</v>
      </c>
      <c r="F12" s="3">
        <v>673295</v>
      </c>
    </row>
    <row r="13" spans="1:6" x14ac:dyDescent="0.25">
      <c r="A13" s="2" t="s">
        <v>20</v>
      </c>
      <c r="B13" s="21">
        <f>F13/F11</f>
        <v>6.8261327262448712E-2</v>
      </c>
      <c r="C13" s="3">
        <f t="shared" si="2"/>
        <v>194892.40350706285</v>
      </c>
      <c r="D13" s="3">
        <f>($F13/$F$11)*D$11</f>
        <v>978754.80175353133</v>
      </c>
      <c r="E13" s="3">
        <f t="shared" si="3"/>
        <v>1294016.8747394059</v>
      </c>
      <c r="F13" s="3">
        <v>2467664.08</v>
      </c>
    </row>
    <row r="14" spans="1:6" x14ac:dyDescent="0.25">
      <c r="A14" s="2" t="s">
        <v>17</v>
      </c>
      <c r="B14" s="2"/>
      <c r="C14" s="3">
        <f t="shared" si="2"/>
        <v>10742.565312086841</v>
      </c>
      <c r="D14" s="3">
        <f>($F14/$F$11)*D$11</f>
        <v>53949.446941757691</v>
      </c>
      <c r="E14" s="3">
        <f t="shared" si="3"/>
        <v>71326.847746155443</v>
      </c>
      <c r="F14" s="3">
        <v>136018.85999999999</v>
      </c>
    </row>
    <row r="15" spans="1:6" x14ac:dyDescent="0.25">
      <c r="A15" s="2" t="s">
        <v>18</v>
      </c>
      <c r="B15" s="2"/>
      <c r="C15" s="3">
        <f t="shared" si="2"/>
        <v>5793.7046830422387</v>
      </c>
      <c r="D15" s="3">
        <f>($F15/$F$11)*D$11</f>
        <v>29096.13805580683</v>
      </c>
      <c r="E15" s="3">
        <f t="shared" si="3"/>
        <v>38468.157261150933</v>
      </c>
      <c r="F15" s="3">
        <v>73358</v>
      </c>
    </row>
    <row r="16" spans="1:6" x14ac:dyDescent="0.25">
      <c r="A16" s="2" t="s">
        <v>19</v>
      </c>
      <c r="B16" s="2"/>
      <c r="C16" s="3">
        <f t="shared" si="2"/>
        <v>27209.079128105212</v>
      </c>
      <c r="D16" s="3">
        <f>($F16/$F$11)*D$11</f>
        <v>136644.71456405259</v>
      </c>
      <c r="E16" s="3">
        <f t="shared" si="3"/>
        <v>180658.69630784218</v>
      </c>
      <c r="F16" s="3">
        <v>344512.49</v>
      </c>
    </row>
    <row r="17" spans="1:6" x14ac:dyDescent="0.25">
      <c r="A17" s="9" t="s">
        <v>13</v>
      </c>
      <c r="B17" s="9"/>
      <c r="C17" s="10">
        <f t="shared" ref="C17:F17" si="4">SUM(C11:C16)</f>
        <v>3146906.0806867997</v>
      </c>
      <c r="D17" s="10">
        <f t="shared" si="4"/>
        <v>15803845.5153434</v>
      </c>
      <c r="E17" s="10">
        <f t="shared" si="4"/>
        <v>20894347.333969802</v>
      </c>
      <c r="F17" s="10">
        <f t="shared" si="4"/>
        <v>39845098.93</v>
      </c>
    </row>
    <row r="18" spans="1:6" x14ac:dyDescent="0.25">
      <c r="A18" s="9" t="s">
        <v>21</v>
      </c>
      <c r="B18" s="9"/>
      <c r="C18" s="10">
        <f>C17/C7</f>
        <v>31469.060806867998</v>
      </c>
      <c r="D18" s="10">
        <f>D17/D7</f>
        <v>31607.691030686801</v>
      </c>
      <c r="E18" s="10">
        <f>E17/E7</f>
        <v>52235.868334924504</v>
      </c>
      <c r="F18" s="10">
        <f>F17/F7</f>
        <v>66408.49821666666</v>
      </c>
    </row>
  </sheetData>
  <mergeCells count="1">
    <mergeCell ref="C5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8"/>
  <sheetViews>
    <sheetView showGridLines="0" workbookViewId="0">
      <selection activeCell="E21" sqref="E21"/>
    </sheetView>
  </sheetViews>
  <sheetFormatPr defaultRowHeight="15" x14ac:dyDescent="0.25"/>
  <cols>
    <col min="1" max="1" width="46" customWidth="1"/>
    <col min="2" max="2" width="14.42578125" customWidth="1"/>
    <col min="3" max="3" width="14" customWidth="1"/>
    <col min="4" max="4" width="13.42578125" bestFit="1" customWidth="1"/>
    <col min="5" max="5" width="12.28515625" customWidth="1"/>
    <col min="6" max="6" width="14.42578125" bestFit="1" customWidth="1"/>
  </cols>
  <sheetData>
    <row r="5" spans="1:6" x14ac:dyDescent="0.25">
      <c r="A5" s="11"/>
      <c r="B5" s="11"/>
      <c r="C5" s="42"/>
      <c r="D5" s="42"/>
      <c r="E5" s="19"/>
      <c r="F5" s="12"/>
    </row>
    <row r="6" spans="1:6" x14ac:dyDescent="0.25">
      <c r="A6" s="6" t="s">
        <v>10</v>
      </c>
      <c r="B6" s="6"/>
      <c r="C6" s="7" t="s">
        <v>38</v>
      </c>
      <c r="D6" s="7" t="s">
        <v>32</v>
      </c>
      <c r="E6" s="7" t="s">
        <v>39</v>
      </c>
      <c r="F6" s="7" t="s">
        <v>13</v>
      </c>
    </row>
    <row r="7" spans="1:6" x14ac:dyDescent="0.25">
      <c r="A7" s="4" t="s">
        <v>11</v>
      </c>
      <c r="B7" s="4"/>
      <c r="C7" s="5">
        <v>100</v>
      </c>
      <c r="D7" s="5">
        <v>500</v>
      </c>
      <c r="E7" s="5">
        <v>400</v>
      </c>
      <c r="F7" s="5">
        <f>SUM(C7:D7)</f>
        <v>600</v>
      </c>
    </row>
    <row r="8" spans="1:6" x14ac:dyDescent="0.25">
      <c r="A8" s="2" t="s">
        <v>8</v>
      </c>
      <c r="B8" s="2"/>
      <c r="C8" s="3">
        <v>510.75</v>
      </c>
      <c r="D8" s="3">
        <v>513</v>
      </c>
      <c r="E8" s="3">
        <v>847.8</v>
      </c>
      <c r="F8" s="3"/>
    </row>
    <row r="9" spans="1:6" x14ac:dyDescent="0.25">
      <c r="A9" s="2" t="s">
        <v>12</v>
      </c>
      <c r="B9" s="2"/>
      <c r="C9" s="3">
        <f t="shared" ref="C9:E9" si="0">C7*C8</f>
        <v>51075</v>
      </c>
      <c r="D9" s="3">
        <f t="shared" si="0"/>
        <v>256500</v>
      </c>
      <c r="E9" s="3">
        <f t="shared" si="0"/>
        <v>339120</v>
      </c>
      <c r="F9" s="3">
        <f>SUM(C9:E9)</f>
        <v>646695</v>
      </c>
    </row>
    <row r="10" spans="1:6" x14ac:dyDescent="0.25">
      <c r="A10" s="2" t="s">
        <v>14</v>
      </c>
      <c r="B10" s="2"/>
      <c r="C10" s="3">
        <v>83.85</v>
      </c>
      <c r="D10" s="3">
        <v>83.85</v>
      </c>
      <c r="E10" s="3">
        <v>83.85</v>
      </c>
      <c r="F10" s="3">
        <v>83.85</v>
      </c>
    </row>
    <row r="11" spans="1:6" x14ac:dyDescent="0.25">
      <c r="A11" s="4" t="s">
        <v>15</v>
      </c>
      <c r="B11" s="4"/>
      <c r="C11" s="5">
        <f t="shared" ref="C11:E11" si="1">C9*C10</f>
        <v>4282638.75</v>
      </c>
      <c r="D11" s="5">
        <f t="shared" si="1"/>
        <v>21507525</v>
      </c>
      <c r="E11" s="5">
        <f t="shared" si="1"/>
        <v>28435211.999999996</v>
      </c>
      <c r="F11" s="5">
        <f>SUM(C11:E11)</f>
        <v>54225375.75</v>
      </c>
    </row>
    <row r="12" spans="1:6" x14ac:dyDescent="0.25">
      <c r="A12" s="2" t="s">
        <v>16</v>
      </c>
      <c r="B12" s="2"/>
      <c r="C12" s="3">
        <f t="shared" ref="C12:C16" si="2">($F12/$F$11)*C$11</f>
        <v>124025.14856307842</v>
      </c>
      <c r="D12" s="3">
        <f>($F12/$F$11)*D$11</f>
        <v>622857.57428153919</v>
      </c>
      <c r="E12" s="3">
        <f t="shared" ref="E12:E16" si="3">($F12/$F$11)*E$11</f>
        <v>823483.27715538221</v>
      </c>
      <c r="F12" s="3">
        <v>1570366</v>
      </c>
    </row>
    <row r="13" spans="1:6" x14ac:dyDescent="0.25">
      <c r="A13" s="2" t="s">
        <v>20</v>
      </c>
      <c r="B13" s="21">
        <f>F13/F11</f>
        <v>0.19034604089396281</v>
      </c>
      <c r="C13" s="3">
        <f t="shared" si="2"/>
        <v>815183.3306415698</v>
      </c>
      <c r="D13" s="3">
        <f>($F13/$F$11)*D$11</f>
        <v>4093872.2331779278</v>
      </c>
      <c r="E13" s="3">
        <f t="shared" si="3"/>
        <v>5412530.0261805011</v>
      </c>
      <c r="F13" s="3">
        <v>10321585.59</v>
      </c>
    </row>
    <row r="14" spans="1:6" x14ac:dyDescent="0.25">
      <c r="A14" s="2" t="s">
        <v>17</v>
      </c>
      <c r="B14" s="2"/>
      <c r="C14" s="3">
        <f t="shared" si="2"/>
        <v>32136.880140560854</v>
      </c>
      <c r="D14" s="3">
        <f>($F14/$F$11)*D$11</f>
        <v>161392.26149885185</v>
      </c>
      <c r="E14" s="3">
        <f t="shared" si="3"/>
        <v>213377.55836058728</v>
      </c>
      <c r="F14" s="3">
        <v>406906.7</v>
      </c>
    </row>
    <row r="15" spans="1:6" x14ac:dyDescent="0.25">
      <c r="A15" s="2" t="s">
        <v>18</v>
      </c>
      <c r="B15" s="2"/>
      <c r="C15" s="3">
        <f t="shared" si="2"/>
        <v>23003.98824020597</v>
      </c>
      <c r="D15" s="3">
        <f>($F15/$F$11)*D$11</f>
        <v>115526.63697724584</v>
      </c>
      <c r="E15" s="3">
        <f t="shared" si="3"/>
        <v>152738.37478254817</v>
      </c>
      <c r="F15" s="3">
        <v>291269</v>
      </c>
    </row>
    <row r="16" spans="1:6" x14ac:dyDescent="0.25">
      <c r="A16" s="2" t="s">
        <v>19</v>
      </c>
      <c r="B16" s="2"/>
      <c r="C16" s="3">
        <f t="shared" si="2"/>
        <v>52836.615406026023</v>
      </c>
      <c r="D16" s="3">
        <f>($F16/$F$11)*D$11</f>
        <v>265346.87913158443</v>
      </c>
      <c r="E16" s="3">
        <f t="shared" si="3"/>
        <v>350816.5054623895</v>
      </c>
      <c r="F16" s="3">
        <v>669000</v>
      </c>
    </row>
    <row r="17" spans="1:6" x14ac:dyDescent="0.25">
      <c r="A17" s="9" t="s">
        <v>13</v>
      </c>
      <c r="B17" s="9"/>
      <c r="C17" s="10">
        <f t="shared" ref="C17:F17" si="4">SUM(C11:C16)</f>
        <v>5329824.7129914407</v>
      </c>
      <c r="D17" s="10">
        <f t="shared" si="4"/>
        <v>26766520.585067149</v>
      </c>
      <c r="E17" s="10">
        <f t="shared" si="4"/>
        <v>35388157.7419414</v>
      </c>
      <c r="F17" s="10">
        <f t="shared" si="4"/>
        <v>67484503.040000007</v>
      </c>
    </row>
    <row r="18" spans="1:6" x14ac:dyDescent="0.25">
      <c r="A18" s="9" t="s">
        <v>21</v>
      </c>
      <c r="B18" s="9"/>
      <c r="C18" s="10">
        <f>C17/C7</f>
        <v>53298.247129914409</v>
      </c>
      <c r="D18" s="10">
        <f>D17/D7</f>
        <v>53533.041170134296</v>
      </c>
      <c r="E18" s="10">
        <f>E17/E7</f>
        <v>88470.394354853503</v>
      </c>
      <c r="F18" s="10">
        <f>F17/F7</f>
        <v>112474.17173333335</v>
      </c>
    </row>
  </sheetData>
  <mergeCells count="1"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Finance Cost</vt:lpstr>
      <vt:lpstr>Summary Vespa </vt:lpstr>
      <vt:lpstr>Summary Aprillia 1St Con</vt:lpstr>
      <vt:lpstr>Summary Aprillia 2nd Con</vt:lpstr>
      <vt:lpstr>V. Engine Comp</vt:lpstr>
      <vt:lpstr>V. Parts &amp; Comp</vt:lpstr>
      <vt:lpstr>V. Frame Body</vt:lpstr>
      <vt:lpstr>A.Engine Parts</vt:lpstr>
      <vt:lpstr>A. Frame Body</vt:lpstr>
      <vt:lpstr>A.Parts Comp</vt:lpstr>
      <vt:lpstr>A. Eng Mar'19</vt:lpstr>
      <vt:lpstr>A. FB Mar'19</vt:lpstr>
      <vt:lpstr>A. P&amp;C Mar'19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2020-05-17T07:25:09Z</dcterms:modified>
</cp:coreProperties>
</file>