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69" i="1" l="1"/>
  <c r="E69" i="1"/>
  <c r="E68" i="1"/>
  <c r="C67" i="1"/>
  <c r="E67" i="1"/>
  <c r="C66" i="1"/>
  <c r="E66" i="1"/>
  <c r="C65" i="1"/>
  <c r="E65" i="1"/>
  <c r="E64" i="1"/>
  <c r="E63" i="1"/>
  <c r="C62" i="1"/>
  <c r="E62" i="1"/>
  <c r="C61" i="1"/>
  <c r="E61" i="1"/>
  <c r="E60" i="1"/>
  <c r="E59" i="1"/>
  <c r="E58" i="1"/>
  <c r="E57" i="1"/>
  <c r="E56" i="1"/>
  <c r="E55" i="1"/>
  <c r="C54" i="1"/>
  <c r="E54" i="1"/>
  <c r="E53" i="1"/>
  <c r="C52" i="1"/>
  <c r="E52" i="1"/>
  <c r="C51" i="1"/>
  <c r="E51" i="1"/>
  <c r="E50" i="1"/>
  <c r="E49" i="1"/>
  <c r="E48" i="1"/>
  <c r="E47" i="1"/>
  <c r="E46" i="1"/>
  <c r="C45" i="1"/>
  <c r="E45" i="1"/>
  <c r="E44" i="1"/>
  <c r="C43" i="1"/>
  <c r="E43" i="1"/>
  <c r="C42" i="1"/>
  <c r="E42" i="1"/>
  <c r="C41" i="1"/>
  <c r="E41" i="1"/>
  <c r="C40" i="1"/>
  <c r="E40" i="1"/>
  <c r="C39" i="1"/>
  <c r="E39" i="1"/>
  <c r="C38" i="1"/>
  <c r="E38" i="1"/>
  <c r="E37" i="1"/>
  <c r="E36" i="1"/>
  <c r="E35" i="1"/>
  <c r="C34" i="1"/>
  <c r="E34" i="1"/>
  <c r="E33" i="1"/>
  <c r="C32" i="1"/>
  <c r="E32" i="1"/>
  <c r="E31" i="1"/>
  <c r="E30" i="1"/>
  <c r="C29" i="1"/>
  <c r="E29" i="1"/>
  <c r="C28" i="1"/>
  <c r="E28" i="1"/>
  <c r="E27" i="1"/>
  <c r="E26" i="1"/>
  <c r="E25" i="1"/>
  <c r="C24" i="1"/>
  <c r="E24" i="1"/>
  <c r="E23" i="1"/>
  <c r="C22" i="1"/>
  <c r="E22" i="1"/>
  <c r="C21" i="1"/>
  <c r="E21" i="1"/>
  <c r="C20" i="1"/>
  <c r="E20" i="1"/>
  <c r="E19" i="1"/>
  <c r="E18" i="1"/>
  <c r="E17" i="1"/>
  <c r="C16" i="1"/>
  <c r="E16" i="1"/>
  <c r="E15" i="1"/>
  <c r="C14" i="1"/>
  <c r="E14" i="1"/>
  <c r="C13" i="1"/>
  <c r="E13" i="1"/>
  <c r="E12" i="1"/>
  <c r="E11" i="1"/>
  <c r="C10" i="1"/>
  <c r="E10" i="1"/>
  <c r="E9" i="1"/>
  <c r="C8" i="1"/>
  <c r="E8" i="1"/>
  <c r="C7" i="1"/>
  <c r="E7" i="1"/>
  <c r="E6" i="1"/>
  <c r="C5" i="1"/>
  <c r="E5" i="1"/>
  <c r="E4" i="1"/>
  <c r="E3" i="1"/>
  <c r="E2" i="1"/>
</calcChain>
</file>

<file path=xl/sharedStrings.xml><?xml version="1.0" encoding="utf-8"?>
<sst xmlns="http://schemas.openxmlformats.org/spreadsheetml/2006/main" count="141" uniqueCount="141">
  <si>
    <t>61237</t>
  </si>
  <si>
    <t>Dexus 8000 20W-50 Can (24x1L)</t>
  </si>
  <si>
    <t>61238</t>
  </si>
  <si>
    <t>Dexus 8000 20W-50 Can (6x5L)</t>
  </si>
  <si>
    <t>61234</t>
  </si>
  <si>
    <t>GL-5 85W-140 Pail (1x18L)</t>
  </si>
  <si>
    <t>10103</t>
  </si>
  <si>
    <t>SERVO 4T 20W40 (20X1 LTR)</t>
  </si>
  <si>
    <t>10102</t>
  </si>
  <si>
    <t>SERVO 4T 20W50 (1X210 LTR)</t>
  </si>
  <si>
    <t>10101</t>
  </si>
  <si>
    <t>SERVO 4T 20W50 (20X1 LTR)</t>
  </si>
  <si>
    <t>10104</t>
  </si>
  <si>
    <t>SERVO 4T SYNTH 10W30 (10X1 LTR)</t>
  </si>
  <si>
    <t>10601</t>
  </si>
  <si>
    <t>SERVO BRAKE FLUID SUPER HD (20X0.5 LTR)</t>
  </si>
  <si>
    <t>31502</t>
  </si>
  <si>
    <t>SERVO CUT S (1X210 LTR)</t>
  </si>
  <si>
    <t>10402</t>
  </si>
  <si>
    <t>SERVO GEAR SUPER 80W90 (1X210 LTR)</t>
  </si>
  <si>
    <t>10401</t>
  </si>
  <si>
    <t>SERVO GEAR SUPER 80W90 (4X5 LTR)</t>
  </si>
  <si>
    <t>10404</t>
  </si>
  <si>
    <t>SERVO GEAR SUPER 85W140 (1X210 LTR)</t>
  </si>
  <si>
    <t>10403</t>
  </si>
  <si>
    <t>SERVO GEAR SUPER 85W140 (4X5 LTR)</t>
  </si>
  <si>
    <t>40801</t>
  </si>
  <si>
    <t>SERVO GEM EP-0 (1X182 KG)</t>
  </si>
  <si>
    <t>40808</t>
  </si>
  <si>
    <t>SERVO GEM EP-00 (1X182 KG)</t>
  </si>
  <si>
    <t>40803</t>
  </si>
  <si>
    <t>SERVO GEM EP-2 (1X182 KG)</t>
  </si>
  <si>
    <t>40802</t>
  </si>
  <si>
    <t>SERVO GEM EP-2 (1X20 KG)</t>
  </si>
  <si>
    <t>40804</t>
  </si>
  <si>
    <t>SERVO GEM EP-3 (1X182 KG)</t>
  </si>
  <si>
    <t>40805</t>
  </si>
  <si>
    <t>SERVO GEM HT-3 (1X182 KG)</t>
  </si>
  <si>
    <t>40806</t>
  </si>
  <si>
    <t>SERVO GEM HT-3 (1X20KG)</t>
  </si>
  <si>
    <t>40702</t>
  </si>
  <si>
    <t>SERVO GREASE MP (1X182 KG)</t>
  </si>
  <si>
    <t>61250</t>
  </si>
  <si>
    <t>Servo Grease MP 3 Pail (1x20 KG)</t>
  </si>
  <si>
    <t>40704</t>
  </si>
  <si>
    <t>SERVO GREASE MP-3 (1X182 KG)</t>
  </si>
  <si>
    <t>40703</t>
  </si>
  <si>
    <t>SERVO GREASE MP-3 (20X0.5 KG)</t>
  </si>
  <si>
    <t>20907</t>
  </si>
  <si>
    <t>SERVO HYDREX 68 (1X210 LTR)</t>
  </si>
  <si>
    <t>20906</t>
  </si>
  <si>
    <t>SERVO HYDREX TH 46 (1X210 LTR)</t>
  </si>
  <si>
    <t>10602</t>
  </si>
  <si>
    <t>SERVO KOOL PLUS (20X1 LTR)</t>
  </si>
  <si>
    <t>21101</t>
  </si>
  <si>
    <t>SERVO MESH SP 220 (1X210 LTR)</t>
  </si>
  <si>
    <t>21102</t>
  </si>
  <si>
    <t>SERVO MESH SP 320 (1X210 LTR)</t>
  </si>
  <si>
    <t>21103</t>
  </si>
  <si>
    <t>SERVO MESH SP 460 (1X210 LTR)</t>
  </si>
  <si>
    <t>10305</t>
  </si>
  <si>
    <t>SERVO PREMIUM CF4 15W40 (1X20 LTR)</t>
  </si>
  <si>
    <t>10306</t>
  </si>
  <si>
    <t>SERVO PREMIUM CF4 15W40 (1X210 LTR)</t>
  </si>
  <si>
    <t>10304</t>
  </si>
  <si>
    <t>SERVO PREMIUM CF4 15W40 (4X5 LTR)</t>
  </si>
  <si>
    <t>21002</t>
  </si>
  <si>
    <t>SERVO PRESS 100 (1X210 LTR)</t>
  </si>
  <si>
    <t>21003</t>
  </si>
  <si>
    <t>SERVO PRESS 220 (1X210 LTR)</t>
  </si>
  <si>
    <t>21001</t>
  </si>
  <si>
    <t>SERVO PRESS 68 (1X210 LTR)</t>
  </si>
  <si>
    <t>10308</t>
  </si>
  <si>
    <t>SERVO PRIDE 50 (1x20 LTR)</t>
  </si>
  <si>
    <t>10309</t>
  </si>
  <si>
    <t>SERVO PRIDE 50 (1X210 LTR)</t>
  </si>
  <si>
    <t>10307</t>
  </si>
  <si>
    <t>SERVO PRIDE 50 (4X5 LTR)</t>
  </si>
  <si>
    <t>10302</t>
  </si>
  <si>
    <t>SERVO PRIDE XL PLUS 15W40 (1X20 LTR)</t>
  </si>
  <si>
    <t>10303</t>
  </si>
  <si>
    <t>SERVO PRIDE XL PLUS 15W40 (1X210LTR)</t>
  </si>
  <si>
    <t>10301</t>
  </si>
  <si>
    <t>SERVO PRIDE XL PLUS 15W40 (4X5 LTR)</t>
  </si>
  <si>
    <t>21301</t>
  </si>
  <si>
    <t>SERVO PRIME G 46 (1X210 LTR)</t>
  </si>
  <si>
    <t>20902</t>
  </si>
  <si>
    <t>SERVO SYSTEM HLP 46 (1X210 LTR)</t>
  </si>
  <si>
    <t>61249</t>
  </si>
  <si>
    <t>Servo System HLP 46 (Ltr) Split</t>
  </si>
  <si>
    <t>20903</t>
  </si>
  <si>
    <t>SERVO SYSTEM HLP 68 (1X210 LTR)</t>
  </si>
  <si>
    <t>20904</t>
  </si>
  <si>
    <t>SERVO SYSTEM XLP 46 (1X210 LTR)</t>
  </si>
  <si>
    <t>31401</t>
  </si>
  <si>
    <t>SERVO THERM SPECIAL 32 (1X210 LTR)</t>
  </si>
  <si>
    <t>21201</t>
  </si>
  <si>
    <t>SERVO VACCUM VM4 (1X210 LTR)</t>
  </si>
  <si>
    <t>10201</t>
  </si>
  <si>
    <t>SERVO XEE 20W50 (20X1 LTR)</t>
  </si>
  <si>
    <t>10202</t>
  </si>
  <si>
    <t>SERVO XEE 20W50 (4X4 LTR)</t>
  </si>
  <si>
    <t>61246</t>
  </si>
  <si>
    <t>Speeedo 4T API SL/JASO MA2-20W-40 (20x1L)</t>
  </si>
  <si>
    <t>70301</t>
  </si>
  <si>
    <t>SPEEEDO ROADZTER 15W40 (4X3 LTR)</t>
  </si>
  <si>
    <t>70401</t>
  </si>
  <si>
    <t>SPEEEDO SHIFT 80W90 (4X5 LTR)</t>
  </si>
  <si>
    <t>70402</t>
  </si>
  <si>
    <t>SPEEEDO SHIFT 85W140 (4X5 LTR)</t>
  </si>
  <si>
    <t>60601</t>
  </si>
  <si>
    <t>UNICORN ATF-3D (24X1 LTR)</t>
  </si>
  <si>
    <t>60602</t>
  </si>
  <si>
    <t>UNICORN ATF-3D (6X4 LTR)</t>
  </si>
  <si>
    <t>60604</t>
  </si>
  <si>
    <t>UNICORN BRAKE OIL DOT4 (24X0.5 LTR)</t>
  </si>
  <si>
    <t>60603</t>
  </si>
  <si>
    <t>UNICORN COOLANT (24X1 LTR)</t>
  </si>
  <si>
    <t>60304</t>
  </si>
  <si>
    <t>UNICORN DEXUS 9000 15W40 (1X18 LTR)</t>
  </si>
  <si>
    <t>60301</t>
  </si>
  <si>
    <t>UNICORN DEXUS 9000 15W40 (24X1 LTR)</t>
  </si>
  <si>
    <t>60302</t>
  </si>
  <si>
    <t>UNICORN DEXUS 9000 15W40 (6X4 LTR)</t>
  </si>
  <si>
    <t>60303</t>
  </si>
  <si>
    <t>UNICORN DEXUS 9000 15W40 (6X5 LTR)</t>
  </si>
  <si>
    <t>60201</t>
  </si>
  <si>
    <t>UNICORN ULTRA GAS 15W50 (6X4 LTR)</t>
  </si>
  <si>
    <t>60202</t>
  </si>
  <si>
    <t>UNICORN ULTRA RACE 15W50 (6X4 LTR)</t>
  </si>
  <si>
    <t>60101</t>
  </si>
  <si>
    <t>UNICORN ULTRA RACE 4T 15W50 (24X0.6 LTR)</t>
  </si>
  <si>
    <t>60102</t>
  </si>
  <si>
    <t>UNICORN ULTRA RACE 4T 15W50 (24X1 LTR)</t>
  </si>
  <si>
    <t>60203</t>
  </si>
  <si>
    <t>UNICORN ULTRA SYNTH 5W50 (6X4 LTR)</t>
  </si>
  <si>
    <t>Item Code</t>
  </si>
  <si>
    <t>Item Name</t>
  </si>
  <si>
    <t>Qty</t>
  </si>
  <si>
    <t>$</t>
  </si>
  <si>
    <t>Unit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</si>
</sst>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center"/>
    </xf>
    <xf numFmtId="43" fontId="3" fillId="0" borderId="1" xfId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43" fontId="4" fillId="0" borderId="1" xfId="1" applyFont="1" applyFill="1" applyBorder="1" applyAlignment="1">
      <alignment vertical="top"/>
    </xf>
    <xf numFmtId="0" fontId="2" fillId="0" borderId="0" xfId="0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16" workbookViewId="0">
      <selection activeCell="D2" sqref="D2:D69"/>
    </sheetView>
  </sheetViews>
  <sheetFormatPr defaultRowHeight="15" x14ac:dyDescent="0.25"/>
  <cols>
    <col min="1" max="1" width="10.140625" bestFit="1" customWidth="1"/>
    <col min="2" max="2" width="41.7109375" bestFit="1" customWidth="1"/>
    <col min="3" max="3" width="5" bestFit="1" customWidth="1"/>
    <col min="4" max="4" width="2" bestFit="1" customWidth="1"/>
    <col min="5" max="5" width="9.140625" bestFit="1" customWidth="1"/>
  </cols>
  <sheetData>
    <row r="1" spans="1:5" x14ac:dyDescent="0.25">
      <c r="A1" s="7" t="s">
        <v>136</v>
      </c>
      <c r="B1" s="7" t="s">
        <v>137</v>
      </c>
      <c r="C1" s="7" t="s">
        <v>138</v>
      </c>
      <c r="D1" s="7" t="s">
        <v>139</v>
      </c>
      <c r="E1" s="7" t="s">
        <v>140</v>
      </c>
    </row>
    <row r="2" spans="1:5" x14ac:dyDescent="0.25">
      <c r="A2" s="1" t="s">
        <v>0</v>
      </c>
      <c r="B2" s="2" t="s">
        <v>1</v>
      </c>
      <c r="C2" s="3">
        <v>9</v>
      </c>
      <c r="D2" s="3">
        <v>0</v>
      </c>
      <c r="E2" s="4">
        <f>2111.79/9/1</f>
        <v>234.64333333333332</v>
      </c>
    </row>
    <row r="3" spans="1:5" x14ac:dyDescent="0.25">
      <c r="A3" s="1" t="s">
        <v>2</v>
      </c>
      <c r="B3" s="2" t="s">
        <v>3</v>
      </c>
      <c r="C3" s="3">
        <v>13</v>
      </c>
      <c r="D3" s="3">
        <v>0</v>
      </c>
      <c r="E3" s="4">
        <f>1139.86/5</f>
        <v>227.97199999999998</v>
      </c>
    </row>
    <row r="4" spans="1:5" x14ac:dyDescent="0.25">
      <c r="A4" s="1" t="s">
        <v>4</v>
      </c>
      <c r="B4" s="2" t="s">
        <v>5</v>
      </c>
      <c r="C4" s="3">
        <v>1</v>
      </c>
      <c r="D4" s="3">
        <v>0</v>
      </c>
      <c r="E4" s="4">
        <f>4668/18</f>
        <v>259.33333333333331</v>
      </c>
    </row>
    <row r="5" spans="1:5" x14ac:dyDescent="0.25">
      <c r="A5" s="1" t="s">
        <v>6</v>
      </c>
      <c r="B5" s="2" t="s">
        <v>7</v>
      </c>
      <c r="C5" s="3">
        <f>7406</f>
        <v>7406</v>
      </c>
      <c r="D5" s="3">
        <v>0</v>
      </c>
      <c r="E5" s="4">
        <f>1420392.17/1/7406</f>
        <v>191.78938293275721</v>
      </c>
    </row>
    <row r="6" spans="1:5" x14ac:dyDescent="0.25">
      <c r="A6" s="1" t="s">
        <v>8</v>
      </c>
      <c r="B6" s="2" t="s">
        <v>9</v>
      </c>
      <c r="C6" s="3">
        <v>26</v>
      </c>
      <c r="D6" s="3">
        <v>0</v>
      </c>
      <c r="E6" s="4">
        <f>887620.37/210/26</f>
        <v>162.56783333333334</v>
      </c>
    </row>
    <row r="7" spans="1:5" x14ac:dyDescent="0.25">
      <c r="A7" s="1" t="s">
        <v>10</v>
      </c>
      <c r="B7" s="2" t="s">
        <v>11</v>
      </c>
      <c r="C7" s="3">
        <f>5918</f>
        <v>5918</v>
      </c>
      <c r="D7" s="3">
        <v>0</v>
      </c>
      <c r="E7" s="4">
        <f>1153364.62/1/5918</f>
        <v>194.8909462656303</v>
      </c>
    </row>
    <row r="8" spans="1:5" x14ac:dyDescent="0.25">
      <c r="A8" s="1" t="s">
        <v>12</v>
      </c>
      <c r="B8" s="2" t="s">
        <v>13</v>
      </c>
      <c r="C8" s="3">
        <f>1066</f>
        <v>1066</v>
      </c>
      <c r="D8" s="3">
        <v>0</v>
      </c>
      <c r="E8" s="4">
        <f>269654.45/1066/1</f>
        <v>252.95914634146342</v>
      </c>
    </row>
    <row r="9" spans="1:5" x14ac:dyDescent="0.25">
      <c r="A9" s="1" t="s">
        <v>14</v>
      </c>
      <c r="B9" s="2" t="s">
        <v>15</v>
      </c>
      <c r="C9" s="3">
        <v>88</v>
      </c>
      <c r="D9" s="3">
        <v>0</v>
      </c>
      <c r="E9" s="4">
        <f>159.7193/0.5</f>
        <v>319.43860000000001</v>
      </c>
    </row>
    <row r="10" spans="1:5" x14ac:dyDescent="0.25">
      <c r="A10" s="1" t="s">
        <v>16</v>
      </c>
      <c r="B10" s="2" t="s">
        <v>17</v>
      </c>
      <c r="C10" s="3">
        <f>7</f>
        <v>7</v>
      </c>
      <c r="D10" s="3">
        <v>0</v>
      </c>
      <c r="E10" s="4">
        <f>230809.09/210/7</f>
        <v>157.01298639455783</v>
      </c>
    </row>
    <row r="11" spans="1:5" x14ac:dyDescent="0.25">
      <c r="A11" s="1" t="s">
        <v>18</v>
      </c>
      <c r="B11" s="2" t="s">
        <v>19</v>
      </c>
      <c r="C11" s="3">
        <v>14</v>
      </c>
      <c r="D11" s="3">
        <v>0</v>
      </c>
      <c r="E11" s="4">
        <f>494381/210/14</f>
        <v>168.15680272108844</v>
      </c>
    </row>
    <row r="12" spans="1:5" x14ac:dyDescent="0.25">
      <c r="A12" s="1" t="s">
        <v>20</v>
      </c>
      <c r="B12" s="2" t="s">
        <v>21</v>
      </c>
      <c r="C12" s="3">
        <v>102</v>
      </c>
      <c r="D12" s="3">
        <v>0</v>
      </c>
      <c r="E12" s="4">
        <f>96332.32/5/102</f>
        <v>188.88690196078431</v>
      </c>
    </row>
    <row r="13" spans="1:5" x14ac:dyDescent="0.25">
      <c r="A13" s="1" t="s">
        <v>22</v>
      </c>
      <c r="B13" s="2" t="s">
        <v>23</v>
      </c>
      <c r="C13" s="3">
        <f>3</f>
        <v>3</v>
      </c>
      <c r="D13" s="3">
        <v>0</v>
      </c>
      <c r="E13" s="4">
        <f>109733.71/210/3</f>
        <v>174.1804920634921</v>
      </c>
    </row>
    <row r="14" spans="1:5" x14ac:dyDescent="0.25">
      <c r="A14" s="1" t="s">
        <v>24</v>
      </c>
      <c r="B14" s="2" t="s">
        <v>25</v>
      </c>
      <c r="C14" s="3">
        <f>52</f>
        <v>52</v>
      </c>
      <c r="D14" s="3">
        <v>0</v>
      </c>
      <c r="E14" s="4">
        <f>957.14/5</f>
        <v>191.428</v>
      </c>
    </row>
    <row r="15" spans="1:5" x14ac:dyDescent="0.25">
      <c r="A15" s="1" t="s">
        <v>26</v>
      </c>
      <c r="B15" s="2" t="s">
        <v>27</v>
      </c>
      <c r="C15" s="3">
        <v>8</v>
      </c>
      <c r="D15" s="3">
        <v>0</v>
      </c>
      <c r="E15" s="4">
        <f>372121.02/182/8</f>
        <v>255.57762362637365</v>
      </c>
    </row>
    <row r="16" spans="1:5" x14ac:dyDescent="0.25">
      <c r="A16" s="1" t="s">
        <v>28</v>
      </c>
      <c r="B16" s="2" t="s">
        <v>29</v>
      </c>
      <c r="C16" s="3">
        <f>8</f>
        <v>8</v>
      </c>
      <c r="D16" s="3">
        <v>0</v>
      </c>
      <c r="E16" s="4">
        <f>342159.25/182/8</f>
        <v>234.9994848901099</v>
      </c>
    </row>
    <row r="17" spans="1:5" x14ac:dyDescent="0.25">
      <c r="A17" s="1" t="s">
        <v>30</v>
      </c>
      <c r="B17" s="2" t="s">
        <v>31</v>
      </c>
      <c r="C17" s="3">
        <v>19</v>
      </c>
      <c r="D17" s="3">
        <v>0</v>
      </c>
      <c r="E17" s="4">
        <f>999560.49/182/19</f>
        <v>289.05740023134763</v>
      </c>
    </row>
    <row r="18" spans="1:5" x14ac:dyDescent="0.25">
      <c r="A18" s="1" t="s">
        <v>32</v>
      </c>
      <c r="B18" s="2" t="s">
        <v>33</v>
      </c>
      <c r="C18" s="3">
        <v>1</v>
      </c>
      <c r="D18" s="3">
        <v>0</v>
      </c>
      <c r="E18" s="4">
        <f>6088.23/20</f>
        <v>304.41149999999999</v>
      </c>
    </row>
    <row r="19" spans="1:5" x14ac:dyDescent="0.25">
      <c r="A19" s="1" t="s">
        <v>34</v>
      </c>
      <c r="B19" s="2" t="s">
        <v>35</v>
      </c>
      <c r="C19" s="3">
        <v>16</v>
      </c>
      <c r="D19" s="3">
        <v>0</v>
      </c>
      <c r="E19" s="4">
        <f>872946.91/182/16</f>
        <v>299.77572458791212</v>
      </c>
    </row>
    <row r="20" spans="1:5" x14ac:dyDescent="0.25">
      <c r="A20" s="1" t="s">
        <v>36</v>
      </c>
      <c r="B20" s="2" t="s">
        <v>37</v>
      </c>
      <c r="C20" s="3">
        <f>27</f>
        <v>27</v>
      </c>
      <c r="D20" s="3">
        <v>0</v>
      </c>
      <c r="E20" s="4">
        <f>1189395.36/182/27</f>
        <v>242.04219780219785</v>
      </c>
    </row>
    <row r="21" spans="1:5" x14ac:dyDescent="0.25">
      <c r="A21" s="1" t="s">
        <v>38</v>
      </c>
      <c r="B21" s="2" t="s">
        <v>39</v>
      </c>
      <c r="C21" s="3">
        <f>178</f>
        <v>178</v>
      </c>
      <c r="D21" s="3">
        <v>0</v>
      </c>
      <c r="E21" s="4">
        <f>911953.16/20/178</f>
        <v>256.16661797752812</v>
      </c>
    </row>
    <row r="22" spans="1:5" x14ac:dyDescent="0.25">
      <c r="A22" s="1" t="s">
        <v>40</v>
      </c>
      <c r="B22" s="2" t="s">
        <v>41</v>
      </c>
      <c r="C22" s="3">
        <f>14</f>
        <v>14</v>
      </c>
      <c r="D22" s="3">
        <v>0</v>
      </c>
      <c r="E22" s="4">
        <f>622618.89/182/14</f>
        <v>244.35592229199372</v>
      </c>
    </row>
    <row r="23" spans="1:5" x14ac:dyDescent="0.25">
      <c r="A23" s="1" t="s">
        <v>42</v>
      </c>
      <c r="B23" s="2" t="s">
        <v>43</v>
      </c>
      <c r="C23" s="3">
        <v>12</v>
      </c>
      <c r="D23" s="3">
        <v>0</v>
      </c>
      <c r="E23" s="4">
        <f>68614.23/20/12</f>
        <v>285.89262500000001</v>
      </c>
    </row>
    <row r="24" spans="1:5" x14ac:dyDescent="0.25">
      <c r="A24" s="1" t="s">
        <v>44</v>
      </c>
      <c r="B24" s="2" t="s">
        <v>45</v>
      </c>
      <c r="C24" s="3">
        <f>4</f>
        <v>4</v>
      </c>
      <c r="D24" s="3">
        <v>0</v>
      </c>
      <c r="E24" s="4">
        <f>182315.85/182/4</f>
        <v>250.43385989010989</v>
      </c>
    </row>
    <row r="25" spans="1:5" x14ac:dyDescent="0.25">
      <c r="A25" s="1" t="s">
        <v>46</v>
      </c>
      <c r="B25" s="2" t="s">
        <v>47</v>
      </c>
      <c r="C25" s="3">
        <v>1</v>
      </c>
      <c r="D25" s="3">
        <v>0</v>
      </c>
      <c r="E25" s="4">
        <f>172.92/0.5</f>
        <v>345.84</v>
      </c>
    </row>
    <row r="26" spans="1:5" x14ac:dyDescent="0.25">
      <c r="A26" s="1" t="s">
        <v>48</v>
      </c>
      <c r="B26" s="2" t="s">
        <v>49</v>
      </c>
      <c r="C26" s="3">
        <v>5</v>
      </c>
      <c r="D26" s="3">
        <v>0</v>
      </c>
      <c r="E26" s="4">
        <f>34164.82/210</f>
        <v>162.68961904761903</v>
      </c>
    </row>
    <row r="27" spans="1:5" x14ac:dyDescent="0.25">
      <c r="A27" s="1" t="s">
        <v>50</v>
      </c>
      <c r="B27" s="2" t="s">
        <v>51</v>
      </c>
      <c r="C27" s="3">
        <v>14</v>
      </c>
      <c r="D27" s="3">
        <v>0</v>
      </c>
      <c r="E27" s="4">
        <f>464357.44/210/14</f>
        <v>157.94470748299321</v>
      </c>
    </row>
    <row r="28" spans="1:5" x14ac:dyDescent="0.25">
      <c r="A28" s="1" t="s">
        <v>52</v>
      </c>
      <c r="B28" s="2" t="s">
        <v>53</v>
      </c>
      <c r="C28" s="3">
        <f>1000</f>
        <v>1000</v>
      </c>
      <c r="D28" s="3">
        <v>0</v>
      </c>
      <c r="E28" s="4">
        <f>242.0952</f>
        <v>242.09520000000001</v>
      </c>
    </row>
    <row r="29" spans="1:5" x14ac:dyDescent="0.25">
      <c r="A29" s="1" t="s">
        <v>54</v>
      </c>
      <c r="B29" s="2" t="s">
        <v>55</v>
      </c>
      <c r="C29" s="3">
        <f>12</f>
        <v>12</v>
      </c>
      <c r="D29" s="3">
        <v>0</v>
      </c>
      <c r="E29" s="4">
        <f>358069.9/210/12</f>
        <v>142.09123015873016</v>
      </c>
    </row>
    <row r="30" spans="1:5" x14ac:dyDescent="0.25">
      <c r="A30" s="1" t="s">
        <v>56</v>
      </c>
      <c r="B30" s="2" t="s">
        <v>57</v>
      </c>
      <c r="C30" s="3">
        <v>7</v>
      </c>
      <c r="D30" s="3">
        <v>0</v>
      </c>
      <c r="E30" s="4">
        <f>220827.2/210/7</f>
        <v>150.22258503401363</v>
      </c>
    </row>
    <row r="31" spans="1:5" x14ac:dyDescent="0.25">
      <c r="A31" s="1" t="s">
        <v>58</v>
      </c>
      <c r="B31" s="2" t="s">
        <v>59</v>
      </c>
      <c r="C31" s="3">
        <v>6</v>
      </c>
      <c r="D31" s="3">
        <v>0</v>
      </c>
      <c r="E31" s="4">
        <f>200814.7/210/6</f>
        <v>159.37674603174602</v>
      </c>
    </row>
    <row r="32" spans="1:5" x14ac:dyDescent="0.25">
      <c r="A32" s="1" t="s">
        <v>60</v>
      </c>
      <c r="B32" s="2" t="s">
        <v>61</v>
      </c>
      <c r="C32" s="3">
        <f>213</f>
        <v>213</v>
      </c>
      <c r="D32" s="3">
        <v>0</v>
      </c>
      <c r="E32" s="4">
        <f>776781.33/20/213</f>
        <v>182.34303521126762</v>
      </c>
    </row>
    <row r="33" spans="1:5" x14ac:dyDescent="0.25">
      <c r="A33" s="1" t="s">
        <v>62</v>
      </c>
      <c r="B33" s="2" t="s">
        <v>63</v>
      </c>
      <c r="C33" s="3">
        <v>64</v>
      </c>
      <c r="D33" s="3">
        <v>0</v>
      </c>
      <c r="E33" s="4">
        <f>2098525.49/210/64</f>
        <v>156.14028943452382</v>
      </c>
    </row>
    <row r="34" spans="1:5" x14ac:dyDescent="0.25">
      <c r="A34" s="1" t="s">
        <v>64</v>
      </c>
      <c r="B34" s="2" t="s">
        <v>65</v>
      </c>
      <c r="C34" s="3">
        <f>712</f>
        <v>712</v>
      </c>
      <c r="D34" s="3">
        <v>0</v>
      </c>
      <c r="E34" s="4">
        <f>637890.17/5/712</f>
        <v>179.18263202247192</v>
      </c>
    </row>
    <row r="35" spans="1:5" x14ac:dyDescent="0.25">
      <c r="A35" s="1" t="s">
        <v>66</v>
      </c>
      <c r="B35" s="2" t="s">
        <v>67</v>
      </c>
      <c r="C35" s="3">
        <v>2</v>
      </c>
      <c r="D35" s="3">
        <v>0</v>
      </c>
      <c r="E35" s="4">
        <f>65608.91/210/2</f>
        <v>156.21169047619048</v>
      </c>
    </row>
    <row r="36" spans="1:5" x14ac:dyDescent="0.25">
      <c r="A36" s="1" t="s">
        <v>68</v>
      </c>
      <c r="B36" s="2" t="s">
        <v>69</v>
      </c>
      <c r="C36" s="3">
        <v>4</v>
      </c>
      <c r="D36" s="3">
        <v>0</v>
      </c>
      <c r="E36" s="4">
        <f>135912.19/210/4</f>
        <v>161.8002261904762</v>
      </c>
    </row>
    <row r="37" spans="1:5" x14ac:dyDescent="0.25">
      <c r="A37" s="1" t="s">
        <v>70</v>
      </c>
      <c r="B37" s="2" t="s">
        <v>71</v>
      </c>
      <c r="C37" s="3">
        <v>24</v>
      </c>
      <c r="D37" s="3">
        <v>0</v>
      </c>
      <c r="E37" s="4">
        <f>760859.55/210/24</f>
        <v>150.96419642857146</v>
      </c>
    </row>
    <row r="38" spans="1:5" x14ac:dyDescent="0.25">
      <c r="A38" s="1" t="s">
        <v>72</v>
      </c>
      <c r="B38" s="2" t="s">
        <v>73</v>
      </c>
      <c r="C38" s="3">
        <f>13</f>
        <v>13</v>
      </c>
      <c r="D38" s="3">
        <v>0</v>
      </c>
      <c r="E38" s="4">
        <f>48286.51/20/13</f>
        <v>185.71734615384614</v>
      </c>
    </row>
    <row r="39" spans="1:5" x14ac:dyDescent="0.25">
      <c r="A39" s="1" t="s">
        <v>74</v>
      </c>
      <c r="B39" s="2" t="s">
        <v>75</v>
      </c>
      <c r="C39" s="3">
        <f>4</f>
        <v>4</v>
      </c>
      <c r="D39" s="3">
        <v>0</v>
      </c>
      <c r="E39" s="4">
        <f>138402.78/210/4</f>
        <v>164.76521428571428</v>
      </c>
    </row>
    <row r="40" spans="1:5" x14ac:dyDescent="0.25">
      <c r="A40" s="1" t="s">
        <v>76</v>
      </c>
      <c r="B40" s="2" t="s">
        <v>77</v>
      </c>
      <c r="C40" s="3">
        <f>119</f>
        <v>119</v>
      </c>
      <c r="D40" s="3">
        <v>0</v>
      </c>
      <c r="E40" s="4">
        <f>111256.17/5/119</f>
        <v>186.98515966386555</v>
      </c>
    </row>
    <row r="41" spans="1:5" x14ac:dyDescent="0.25">
      <c r="A41" s="1" t="s">
        <v>78</v>
      </c>
      <c r="B41" s="2" t="s">
        <v>79</v>
      </c>
      <c r="C41" s="3">
        <f>385</f>
        <v>385</v>
      </c>
      <c r="D41" s="3">
        <v>0</v>
      </c>
      <c r="E41" s="4">
        <f>1507833.66/20/385</f>
        <v>195.82255324675322</v>
      </c>
    </row>
    <row r="42" spans="1:5" x14ac:dyDescent="0.25">
      <c r="A42" s="1" t="s">
        <v>80</v>
      </c>
      <c r="B42" s="2" t="s">
        <v>81</v>
      </c>
      <c r="C42" s="3">
        <f>30</f>
        <v>30</v>
      </c>
      <c r="D42" s="3">
        <v>0</v>
      </c>
      <c r="E42" s="4">
        <f>1149719.52/210/30</f>
        <v>182.49516190476191</v>
      </c>
    </row>
    <row r="43" spans="1:5" x14ac:dyDescent="0.25">
      <c r="A43" s="1" t="s">
        <v>82</v>
      </c>
      <c r="B43" s="2" t="s">
        <v>83</v>
      </c>
      <c r="C43" s="3">
        <f>924</f>
        <v>924</v>
      </c>
      <c r="D43" s="3">
        <v>0</v>
      </c>
      <c r="E43" s="4">
        <f>930960.02/5/924</f>
        <v>201.50649783549784</v>
      </c>
    </row>
    <row r="44" spans="1:5" x14ac:dyDescent="0.25">
      <c r="A44" s="1" t="s">
        <v>84</v>
      </c>
      <c r="B44" s="2" t="s">
        <v>85</v>
      </c>
      <c r="C44" s="3">
        <v>1</v>
      </c>
      <c r="D44" s="3">
        <v>0</v>
      </c>
      <c r="E44" s="4">
        <f>24059.13/210</f>
        <v>114.56728571428572</v>
      </c>
    </row>
    <row r="45" spans="1:5" x14ac:dyDescent="0.25">
      <c r="A45" s="1" t="s">
        <v>86</v>
      </c>
      <c r="B45" s="2" t="s">
        <v>87</v>
      </c>
      <c r="C45" s="3">
        <f>28</f>
        <v>28</v>
      </c>
      <c r="D45" s="3">
        <v>0</v>
      </c>
      <c r="E45" s="4">
        <f>798686.12/210/28</f>
        <v>135.83097278911563</v>
      </c>
    </row>
    <row r="46" spans="1:5" x14ac:dyDescent="0.25">
      <c r="A46" s="1" t="s">
        <v>88</v>
      </c>
      <c r="B46" s="2" t="s">
        <v>89</v>
      </c>
      <c r="C46" s="3">
        <v>640</v>
      </c>
      <c r="D46" s="3">
        <v>0</v>
      </c>
      <c r="E46" s="4">
        <f>86931.81/1/640</f>
        <v>135.83095312500001</v>
      </c>
    </row>
    <row r="47" spans="1:5" x14ac:dyDescent="0.25">
      <c r="A47" s="1" t="s">
        <v>90</v>
      </c>
      <c r="B47" s="2" t="s">
        <v>91</v>
      </c>
      <c r="C47" s="3">
        <v>28</v>
      </c>
      <c r="D47" s="3">
        <v>0</v>
      </c>
      <c r="E47" s="4">
        <f>848112.52/210/28</f>
        <v>144.23682312925172</v>
      </c>
    </row>
    <row r="48" spans="1:5" x14ac:dyDescent="0.25">
      <c r="A48" s="1" t="s">
        <v>92</v>
      </c>
      <c r="B48" s="2" t="s">
        <v>93</v>
      </c>
      <c r="C48" s="3">
        <v>20</v>
      </c>
      <c r="D48" s="3">
        <v>0</v>
      </c>
      <c r="E48" s="4">
        <f>604176.13/210/20</f>
        <v>143.85145952380952</v>
      </c>
    </row>
    <row r="49" spans="1:5" x14ac:dyDescent="0.25">
      <c r="A49" s="1" t="s">
        <v>94</v>
      </c>
      <c r="B49" s="2" t="s">
        <v>95</v>
      </c>
      <c r="C49" s="3">
        <v>50</v>
      </c>
      <c r="D49" s="3">
        <v>0</v>
      </c>
      <c r="E49" s="4">
        <f>1408515.13/210/50</f>
        <v>134.14429809523807</v>
      </c>
    </row>
    <row r="50" spans="1:5" x14ac:dyDescent="0.25">
      <c r="A50" s="1" t="s">
        <v>96</v>
      </c>
      <c r="B50" s="2" t="s">
        <v>97</v>
      </c>
      <c r="C50" s="3">
        <v>5</v>
      </c>
      <c r="D50" s="3">
        <v>0</v>
      </c>
      <c r="E50" s="4">
        <f>25487.54/210</f>
        <v>121.3692380952381</v>
      </c>
    </row>
    <row r="51" spans="1:5" x14ac:dyDescent="0.25">
      <c r="A51" s="1" t="s">
        <v>98</v>
      </c>
      <c r="B51" s="2" t="s">
        <v>99</v>
      </c>
      <c r="C51" s="3">
        <f>1617</f>
        <v>1617</v>
      </c>
      <c r="D51" s="3">
        <v>0</v>
      </c>
      <c r="E51" s="4">
        <f>364824.14/1/1617</f>
        <v>225.6178973407545</v>
      </c>
    </row>
    <row r="52" spans="1:5" x14ac:dyDescent="0.25">
      <c r="A52" s="1" t="s">
        <v>100</v>
      </c>
      <c r="B52" s="5" t="s">
        <v>101</v>
      </c>
      <c r="C52" s="3">
        <f>996</f>
        <v>996</v>
      </c>
      <c r="D52" s="3">
        <v>0</v>
      </c>
      <c r="E52" s="6">
        <f>889486.38/4/996</f>
        <v>223.26465361445784</v>
      </c>
    </row>
    <row r="53" spans="1:5" x14ac:dyDescent="0.25">
      <c r="A53" s="1" t="s">
        <v>102</v>
      </c>
      <c r="B53" s="2" t="s">
        <v>103</v>
      </c>
      <c r="C53" s="3">
        <v>6</v>
      </c>
      <c r="D53" s="3">
        <v>0</v>
      </c>
      <c r="E53" s="4">
        <f>275.1</f>
        <v>275.10000000000002</v>
      </c>
    </row>
    <row r="54" spans="1:5" x14ac:dyDescent="0.25">
      <c r="A54" s="1" t="s">
        <v>104</v>
      </c>
      <c r="B54" s="2" t="s">
        <v>105</v>
      </c>
      <c r="C54" s="3">
        <f>8</f>
        <v>8</v>
      </c>
      <c r="D54" s="3">
        <v>0</v>
      </c>
      <c r="E54" s="4">
        <f>8340.2/8/3</f>
        <v>347.50833333333338</v>
      </c>
    </row>
    <row r="55" spans="1:5" x14ac:dyDescent="0.25">
      <c r="A55" s="1" t="s">
        <v>106</v>
      </c>
      <c r="B55" s="2" t="s">
        <v>107</v>
      </c>
      <c r="C55" s="3">
        <v>1</v>
      </c>
      <c r="D55" s="3">
        <v>0</v>
      </c>
      <c r="E55" s="4">
        <f>1421.88/5</f>
        <v>284.37600000000003</v>
      </c>
    </row>
    <row r="56" spans="1:5" x14ac:dyDescent="0.25">
      <c r="A56" s="1" t="s">
        <v>108</v>
      </c>
      <c r="B56" s="2" t="s">
        <v>109</v>
      </c>
      <c r="C56" s="3">
        <v>4</v>
      </c>
      <c r="D56" s="3">
        <v>0</v>
      </c>
      <c r="E56" s="4">
        <f>5913.5/4/5</f>
        <v>295.67500000000001</v>
      </c>
    </row>
    <row r="57" spans="1:5" x14ac:dyDescent="0.25">
      <c r="A57" s="1" t="s">
        <v>110</v>
      </c>
      <c r="B57" s="2" t="s">
        <v>111</v>
      </c>
      <c r="C57" s="3">
        <v>1</v>
      </c>
      <c r="D57" s="3">
        <v>0</v>
      </c>
      <c r="E57" s="4">
        <f>266.43</f>
        <v>266.43</v>
      </c>
    </row>
    <row r="58" spans="1:5" x14ac:dyDescent="0.25">
      <c r="A58" s="1" t="s">
        <v>112</v>
      </c>
      <c r="B58" s="2" t="s">
        <v>113</v>
      </c>
      <c r="C58" s="3">
        <v>15</v>
      </c>
      <c r="D58" s="3">
        <v>0</v>
      </c>
      <c r="E58" s="4">
        <f>14958.58/15/4</f>
        <v>249.30966666666666</v>
      </c>
    </row>
    <row r="59" spans="1:5" x14ac:dyDescent="0.25">
      <c r="A59" s="1" t="s">
        <v>114</v>
      </c>
      <c r="B59" s="2" t="s">
        <v>115</v>
      </c>
      <c r="C59" s="3">
        <v>14</v>
      </c>
      <c r="D59" s="3">
        <v>0</v>
      </c>
      <c r="E59" s="4">
        <f>3212.07/0.5/14</f>
        <v>458.86714285714288</v>
      </c>
    </row>
    <row r="60" spans="1:5" x14ac:dyDescent="0.25">
      <c r="A60" s="1" t="s">
        <v>116</v>
      </c>
      <c r="B60" s="2" t="s">
        <v>117</v>
      </c>
      <c r="C60" s="3">
        <v>4</v>
      </c>
      <c r="D60" s="3">
        <v>0</v>
      </c>
      <c r="E60" s="4">
        <f>866.06/4/1</f>
        <v>216.51499999999999</v>
      </c>
    </row>
    <row r="61" spans="1:5" x14ac:dyDescent="0.25">
      <c r="A61" s="1" t="s">
        <v>118</v>
      </c>
      <c r="B61" s="2" t="s">
        <v>119</v>
      </c>
      <c r="C61" s="3">
        <f>1</f>
        <v>1</v>
      </c>
      <c r="D61" s="3">
        <v>0</v>
      </c>
      <c r="E61" s="4">
        <f>4640.11/18</f>
        <v>257.7838888888889</v>
      </c>
    </row>
    <row r="62" spans="1:5" x14ac:dyDescent="0.25">
      <c r="A62" s="1" t="s">
        <v>120</v>
      </c>
      <c r="B62" s="2" t="s">
        <v>121</v>
      </c>
      <c r="C62" s="3">
        <f>2</f>
        <v>2</v>
      </c>
      <c r="D62" s="3">
        <v>0</v>
      </c>
      <c r="E62" s="4">
        <f>240.71</f>
        <v>240.71</v>
      </c>
    </row>
    <row r="63" spans="1:5" x14ac:dyDescent="0.25">
      <c r="A63" s="1" t="s">
        <v>122</v>
      </c>
      <c r="B63" s="2" t="s">
        <v>123</v>
      </c>
      <c r="C63" s="3">
        <v>2</v>
      </c>
      <c r="D63" s="3">
        <v>0</v>
      </c>
      <c r="E63" s="4">
        <f>1167/4</f>
        <v>291.75</v>
      </c>
    </row>
    <row r="64" spans="1:5" x14ac:dyDescent="0.25">
      <c r="A64" s="1" t="s">
        <v>124</v>
      </c>
      <c r="B64" s="2" t="s">
        <v>125</v>
      </c>
      <c r="C64" s="3">
        <v>13</v>
      </c>
      <c r="D64" s="3">
        <v>0</v>
      </c>
      <c r="E64" s="4">
        <f>15470.82/13/5</f>
        <v>238.0126153846154</v>
      </c>
    </row>
    <row r="65" spans="1:5" x14ac:dyDescent="0.25">
      <c r="A65" s="1" t="s">
        <v>126</v>
      </c>
      <c r="B65" s="2" t="s">
        <v>127</v>
      </c>
      <c r="C65" s="3">
        <f>210</f>
        <v>210</v>
      </c>
      <c r="D65" s="3">
        <v>0</v>
      </c>
      <c r="E65" s="4">
        <f>193668.51/210/4</f>
        <v>230.55775</v>
      </c>
    </row>
    <row r="66" spans="1:5" x14ac:dyDescent="0.25">
      <c r="A66" s="1" t="s">
        <v>128</v>
      </c>
      <c r="B66" s="2" t="s">
        <v>129</v>
      </c>
      <c r="C66" s="3">
        <f>39</f>
        <v>39</v>
      </c>
      <c r="D66" s="3">
        <v>0</v>
      </c>
      <c r="E66" s="4">
        <f>31773.4/39/4</f>
        <v>203.67564102564103</v>
      </c>
    </row>
    <row r="67" spans="1:5" x14ac:dyDescent="0.25">
      <c r="A67" s="1" t="s">
        <v>130</v>
      </c>
      <c r="B67" s="2" t="s">
        <v>131</v>
      </c>
      <c r="C67" s="3">
        <f>21</f>
        <v>21</v>
      </c>
      <c r="D67" s="3">
        <v>0</v>
      </c>
      <c r="E67" s="4">
        <f>3635.17/21/0.6</f>
        <v>288.50555555555553</v>
      </c>
    </row>
    <row r="68" spans="1:5" x14ac:dyDescent="0.25">
      <c r="A68" s="1" t="s">
        <v>132</v>
      </c>
      <c r="B68" s="2" t="s">
        <v>133</v>
      </c>
      <c r="C68" s="3">
        <v>1</v>
      </c>
      <c r="D68" s="3">
        <v>0</v>
      </c>
      <c r="E68" s="4">
        <f>233.83</f>
        <v>233.83</v>
      </c>
    </row>
    <row r="69" spans="1:5" x14ac:dyDescent="0.25">
      <c r="A69" s="1" t="s">
        <v>134</v>
      </c>
      <c r="B69" s="2" t="s">
        <v>135</v>
      </c>
      <c r="C69" s="3">
        <f>257</f>
        <v>257</v>
      </c>
      <c r="D69" s="3">
        <v>0</v>
      </c>
      <c r="E69" s="4">
        <f>613715.2/4/257</f>
        <v>596.99922178988322</v>
      </c>
    </row>
  </sheetData>
  <conditionalFormatting sqref="B5:B69">
    <cfRule type="duplicateValues" dxfId="0" priority="1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2019-03-13T04:29:11Z</dcterms:modified>
</cp:coreProperties>
</file>